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<sst xmlns="http://schemas.openxmlformats.org/spreadsheetml/2006/main" count="2475" uniqueCount="739">
  <si>
    <t>Název stavby</t>
  </si>
  <si>
    <t>RÚ HRABYNĚ, pracoviště CHUCHELNÁ</t>
  </si>
  <si>
    <t>JKSO</t>
  </si>
  <si>
    <t>80100</t>
  </si>
  <si>
    <t>Kód stavby</t>
  </si>
  <si>
    <t>SPS-940-1</t>
  </si>
  <si>
    <t>Název objektu</t>
  </si>
  <si>
    <t>OPRAVA STROPU SPOJOVACÍ CHODBY MEZI OBJEKTY č.15 a č.16</t>
  </si>
  <si>
    <t>EČO</t>
  </si>
  <si>
    <t>Kód objektu</t>
  </si>
  <si>
    <t>Název části</t>
  </si>
  <si>
    <t xml:space="preserve"> </t>
  </si>
  <si>
    <t>Místo</t>
  </si>
  <si>
    <t>CHUCHELNÁ</t>
  </si>
  <si>
    <t>Kód části</t>
  </si>
  <si>
    <t>Název podčásti</t>
  </si>
  <si>
    <t>Kód podčásti</t>
  </si>
  <si>
    <t>IČ</t>
  </si>
  <si>
    <t>DIČ</t>
  </si>
  <si>
    <t>Objednatel</t>
  </si>
  <si>
    <t>RÚ HRABYNĚ</t>
  </si>
  <si>
    <t>Projektant</t>
  </si>
  <si>
    <t>Slezská projektová společnost s.r.o. Opava</t>
  </si>
  <si>
    <t>Zhotovitel</t>
  </si>
  <si>
    <t>Rozpočet číslo</t>
  </si>
  <si>
    <t>Zpracoval</t>
  </si>
  <si>
    <t>Dne</t>
  </si>
  <si>
    <t>28.09.2014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</si>
  <si>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</si>
  <si>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</si>
  <si>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</si>
  <si>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</si>
  <si>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</si>
  <si>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</si>
  <si>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</si>
  <si>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</si>
  <si>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</si>
  <si>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</si>
  <si>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</si>
  <si>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</si>
  <si>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</si>
  <si>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</si>
  <si>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</si>
  <si>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</si>
  <si>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</si>
  <si>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</si>
  <si>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</si>
  <si>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</si>
  <si>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</si>
  <si>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</si>
  <si>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</si>
  <si>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</si>
  <si>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</si>
  <si>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</si>
  <si>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</si>
  <si>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</si>
  <si>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</si>
  <si>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</si>
  <si>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</si>
  <si>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</si>
  <si>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</si>
  <si>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</si>
  <si>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</si>
  <si>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</si>
  <si>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</si>
  <si>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</si>
  <si>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</si>
  <si>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</si>
  <si>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</si>
  <si>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</si>
  <si>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</si>
  <si>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</si>
  <si>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</si>
  <si>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</si>
  <si>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</si>
  <si>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</si>
  <si>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</si>
  <si>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</si>
  <si>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</si>
  <si>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</si>
  <si>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</si>
  <si>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</si>
  <si>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</si>
  <si>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</si>
  <si>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</si>
  <si>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</si>
  <si>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</si>
  <si>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</si>
  <si>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</si>
  <si>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</si>
  <si>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</si>
  <si>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</si>
  <si>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</si>
  <si>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</si>
  <si>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</si>
  <si>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</si>
  <si>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</si>
  <si>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</si>
  <si>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</si>
  <si>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</si>
  <si>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</si>
  <si>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</si>
  <si>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</si>
  <si>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</si>
  <si>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</si>
  <si>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</si>
  <si>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</si>
  <si>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</si>
  <si>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3</t>
  </si>
  <si>
    <t>Svislé a kompletní konstrukce</t>
  </si>
  <si>
    <t>1</t>
  </si>
  <si>
    <t>K</t>
  </si>
  <si>
    <t>014</t>
  </si>
  <si>
    <t>310236241</t>
  </si>
  <si>
    <t>Zazdívka otvorů pl do 0,09 m2 ve zdivu nadzákladovém cihlami pálenými tl do 300 mm</t>
  </si>
  <si>
    <t>kus</t>
  </si>
  <si>
    <t>2</t>
  </si>
  <si>
    <t>f27</t>
  </si>
  <si>
    <t>"kapsy 250/250/250"                7</t>
  </si>
  <si>
    <t>-1</t>
  </si>
  <si>
    <t>310236261</t>
  </si>
  <si>
    <t>Zazdívka otvorů pl do 0,09 m2 ve zdivu nadzákladovém cihlami pálenými tl do 600 mm</t>
  </si>
  <si>
    <t>f28</t>
  </si>
  <si>
    <t>"otvory 250/250"               47</t>
  </si>
  <si>
    <t>310237261</t>
  </si>
  <si>
    <t>Zazdívka otvorů pl do 0,25 m2 ve zdivu nadzákladovém cihlami pálenými tl do 600 mm</t>
  </si>
  <si>
    <t>f30</t>
  </si>
  <si>
    <t>"otvory 350/250"         3</t>
  </si>
  <si>
    <t>4</t>
  </si>
  <si>
    <t>310237281</t>
  </si>
  <si>
    <t>Zazdívka otvorů pl do 0,25 m2 ve zdivu nadzákladovém cihlami pálenými tl do 900 mm</t>
  </si>
  <si>
    <t>f29</t>
  </si>
  <si>
    <t>"otvory 250/250"              4</t>
  </si>
  <si>
    <t>5</t>
  </si>
  <si>
    <t>011</t>
  </si>
  <si>
    <t>317941123</t>
  </si>
  <si>
    <t>Osazování ocelových válcovaných nosníků na zdivu I, IE, U, UE nebo L do č 22</t>
  </si>
  <si>
    <t>t</t>
  </si>
  <si>
    <t>"zpevnění stropu-ocel.překlady"</t>
  </si>
  <si>
    <t>f5</t>
  </si>
  <si>
    <t>"I č.160"               185,27*0,001</t>
  </si>
  <si>
    <t>6</t>
  </si>
  <si>
    <t>M</t>
  </si>
  <si>
    <t>MAT</t>
  </si>
  <si>
    <t>133806300</t>
  </si>
  <si>
    <t>tyč ocelová I, značka oceli S 235 JR, označení průřezu 160</t>
  </si>
  <si>
    <t>"překlady"            f5*1,08</t>
  </si>
  <si>
    <t>7</t>
  </si>
  <si>
    <t>346234311</t>
  </si>
  <si>
    <t xml:space="preserve">Zazdívka rýh  100x100 mm z cihel </t>
  </si>
  <si>
    <t>m</t>
  </si>
  <si>
    <t>"po zatrubkování-100/100 mm"</t>
  </si>
  <si>
    <t>f31</t>
  </si>
  <si>
    <t>58*2+25</t>
  </si>
  <si>
    <t>8</t>
  </si>
  <si>
    <t>346234321</t>
  </si>
  <si>
    <t xml:space="preserve">Zazdívka rýh 150x300 mm z cihel </t>
  </si>
  <si>
    <t>"nosník ve zdivu-150/300 mm"</t>
  </si>
  <si>
    <t>f32</t>
  </si>
  <si>
    <t>1,565</t>
  </si>
  <si>
    <t>9</t>
  </si>
  <si>
    <t>346244381</t>
  </si>
  <si>
    <t>Plentování jednostranné v do 200 mm válcovaných nosníků cihlami</t>
  </si>
  <si>
    <t>m2</t>
  </si>
  <si>
    <t>"ocel.překlady"</t>
  </si>
  <si>
    <t>f6</t>
  </si>
  <si>
    <t>3,45*3*0,2</t>
  </si>
  <si>
    <t>10</t>
  </si>
  <si>
    <t>346481111</t>
  </si>
  <si>
    <t>Zaplentování rýh a ocel.nosníků ve stěnách rabicovým pletivem</t>
  </si>
  <si>
    <t>"ocel.překlady"                     f6*2</t>
  </si>
  <si>
    <t>11</t>
  </si>
  <si>
    <t>012</t>
  </si>
  <si>
    <t>389941011</t>
  </si>
  <si>
    <t>Kovové doplňkové konstrukce do 1 kg pro montáž  dílců (plochá ocel 60/5-60 mm apod.-doklínování nosníků)</t>
  </si>
  <si>
    <t>kg</t>
  </si>
  <si>
    <t>"zpevnění stropu-doklínování ke stáv.ocelovým nosníkům stropu"</t>
  </si>
  <si>
    <t>"plochá ocel 60/5-60 mm apod."</t>
  </si>
  <si>
    <t>f4</t>
  </si>
  <si>
    <t>0,15*132</t>
  </si>
  <si>
    <t>12</t>
  </si>
  <si>
    <t>389941012</t>
  </si>
  <si>
    <t>Kovové doplňkové konstrukce do 10 kg pro montáž dílců (ocelové trubky 121/4 mm+plochá ocel 130/130/10 mm)</t>
  </si>
  <si>
    <t>"střecha-ocel.trubka 121/4 mm+plochá ocel 130*130*10 mm"</t>
  </si>
  <si>
    <t>f8</t>
  </si>
  <si>
    <t>0,121*3,14*40*0,5*4+0,13*0,13*80*4</t>
  </si>
  <si>
    <t>Vodorovné konstrukce</t>
  </si>
  <si>
    <t>13</t>
  </si>
  <si>
    <t>413941001</t>
  </si>
  <si>
    <t>Nosné nebo spojovací svary tl do 10 mm OK stropních nosníků kromě betonářské oceli-zpevnění stropu (nosníky a doplňky)</t>
  </si>
  <si>
    <t>"zpevnění stropu-zdvojené nosníky"</t>
  </si>
  <si>
    <t>(6,2*2+7*11+5,35*3)*0,5</t>
  </si>
  <si>
    <t>8,56*0,5</t>
  </si>
  <si>
    <t>(5,83*3+6,13*3)*0,5</t>
  </si>
  <si>
    <t>"nosníky vzájemně"</t>
  </si>
  <si>
    <t>0,14*3*68</t>
  </si>
  <si>
    <t>0,16*3*3+0,14*3*2</t>
  </si>
  <si>
    <t>0,14*3*18+0,16*4</t>
  </si>
  <si>
    <t>"pro doklínování ke stáv.ocelovým nosníkům stropu (plochá ocel 60/5 mm apod.)"</t>
  </si>
  <si>
    <t>0,1*6*17</t>
  </si>
  <si>
    <t>0,1*3*5</t>
  </si>
  <si>
    <t>0,1*3*14</t>
  </si>
  <si>
    <t>"ocel.trubky k nosníkům"</t>
  </si>
  <si>
    <t>0,121*3,14*4</t>
  </si>
  <si>
    <t>Součet</t>
  </si>
  <si>
    <t>14</t>
  </si>
  <si>
    <t>413941123</t>
  </si>
  <si>
    <t>Osazování ocelových válcovaných nosníků stropů I, IE, U, UE nebo L do č. 22</t>
  </si>
  <si>
    <t>"zpevnění stropu"</t>
  </si>
  <si>
    <t>"I č.140"    (60,06+64,35+286+92,95+94,38+1458,6)*0,001</t>
  </si>
  <si>
    <t>f1</t>
  </si>
  <si>
    <t>Mezisoučet</t>
  </si>
  <si>
    <t>"I č.160"        (44,75+138,55+93,08+127,09+143,2+104,72)*0,001</t>
  </si>
  <si>
    <t>f2</t>
  </si>
  <si>
    <t>"U č.200"         (134,85+812,13+884,99+930,53+784,3+3896,2+433,14)*0,001</t>
  </si>
  <si>
    <t>f3</t>
  </si>
  <si>
    <t>15</t>
  </si>
  <si>
    <t>133806250</t>
  </si>
  <si>
    <t>tyč ocelová I, značka oceli S 235 JR, označení průřezu 140</t>
  </si>
  <si>
    <t>"strop"               f1*1,08</t>
  </si>
  <si>
    <t>16</t>
  </si>
  <si>
    <t>"strop"           f2*1,08</t>
  </si>
  <si>
    <t>17</t>
  </si>
  <si>
    <t>134834150</t>
  </si>
  <si>
    <t>tyč ocelová U , jakost S355J2 označení průřezu 200</t>
  </si>
  <si>
    <t>"strop"             f3*1,08</t>
  </si>
  <si>
    <t>Úpravy povrchů, podlahy a osazování výplní</t>
  </si>
  <si>
    <t>18</t>
  </si>
  <si>
    <t>611135101</t>
  </si>
  <si>
    <t>Hrubá výplň rýh ve stropech maltou jakékoli šířky rýhy (po instalacích apod.)</t>
  </si>
  <si>
    <t>"kabeláž svítidel,EPS a WIFI - š.150 mm"</t>
  </si>
  <si>
    <t>5*21*0,15</t>
  </si>
  <si>
    <t>5*(10+2)*0,15</t>
  </si>
  <si>
    <t>f33</t>
  </si>
  <si>
    <t>19</t>
  </si>
  <si>
    <t>611325121</t>
  </si>
  <si>
    <t>Vápenocementová štuková omítka rýh ve stropech šířky do 150 mm ( po instalacích apod. )</t>
  </si>
  <si>
    <t>"kabeláže-svítidel,EPS a WIFI-š.150 mm"</t>
  </si>
  <si>
    <t>f33*1</t>
  </si>
  <si>
    <t>"strop-rýha pro zajištění nosníků-š.100 mm"</t>
  </si>
  <si>
    <t>57*0,1</t>
  </si>
  <si>
    <t>f36</t>
  </si>
  <si>
    <t>20</t>
  </si>
  <si>
    <t>612135101</t>
  </si>
  <si>
    <t>Hrubá výplň rýh ve stěnách maltou jakékoli šířky rýhy ( po instalacích  apod. )</t>
  </si>
  <si>
    <t>"slaboproudé instalace pod garnýžemi"</t>
  </si>
  <si>
    <t>f34</t>
  </si>
  <si>
    <t>(58*2+25)*0,15</t>
  </si>
  <si>
    <t>21</t>
  </si>
  <si>
    <t>612325121</t>
  </si>
  <si>
    <t>Vápenocementová štuková omítka rýh ve stěnách šířky do 150 mm ( po instalacích apod. )</t>
  </si>
  <si>
    <t>"slaboproudé instalace-š.150 mm"</t>
  </si>
  <si>
    <t>f37</t>
  </si>
  <si>
    <t>f34*1</t>
  </si>
  <si>
    <t>22</t>
  </si>
  <si>
    <t>612325122</t>
  </si>
  <si>
    <t>Vápenocementová štuková omítka rýh ve stěnách šířky do 300 mm ( ocelové překlady a nosník )</t>
  </si>
  <si>
    <t>"ocelové překlady-š.300 mm"</t>
  </si>
  <si>
    <t>(3,45+1*2)*0,3*2*3</t>
  </si>
  <si>
    <t>"ocel.nosník ve stěně-š.300 mm"</t>
  </si>
  <si>
    <t>(1,565+1*2)*0,3*1</t>
  </si>
  <si>
    <t>f38</t>
  </si>
  <si>
    <t>23</t>
  </si>
  <si>
    <t>612325223</t>
  </si>
  <si>
    <t>Vápenocementová štuková omítka malých ploch do 1,0 m2 na stěnách ( zazdívky )</t>
  </si>
  <si>
    <t>"1.np-zazdívky kapes, prostupů,otvorů apod."</t>
  </si>
  <si>
    <t>f35</t>
  </si>
  <si>
    <t>f27+f28+f29+f30</t>
  </si>
  <si>
    <t>24</t>
  </si>
  <si>
    <t>619991001</t>
  </si>
  <si>
    <t>Zakrytí podlah fólií přilepenou lepící páskou ( ochrana stáv.podlah )</t>
  </si>
  <si>
    <t xml:space="preserve">"1.np-m.č.101 až 110"                                  </t>
  </si>
  <si>
    <t>"stáv.podlahy"                   438,20</t>
  </si>
  <si>
    <t>25</t>
  </si>
  <si>
    <t>619991011</t>
  </si>
  <si>
    <t>Zakrytí konstrukcí a prvků fólií přilepenou lepící páskou ( oken, dveří, svítidel apod. )</t>
  </si>
  <si>
    <t>"1.np-m.č.101 až 110"</t>
  </si>
  <si>
    <t>3*1,42*26</t>
  </si>
  <si>
    <t>1,5*2,1*3</t>
  </si>
  <si>
    <t>1,5*1,42*3</t>
  </si>
  <si>
    <t>1,8*2,1</t>
  </si>
  <si>
    <t>2,32*1,97</t>
  </si>
  <si>
    <t>0,95*1,97*14</t>
  </si>
  <si>
    <t>1,45*1,97*2</t>
  </si>
  <si>
    <t>1,65*2,7*2</t>
  </si>
  <si>
    <t>"svítidla,čidla apod."           2*(21+10+2)</t>
  </si>
  <si>
    <t>26</t>
  </si>
  <si>
    <t>622332121</t>
  </si>
  <si>
    <t>Škrábaná omítka (břízolitová) apod. vnějších stěn nanášená ručně na neomítnutý podklad včetně fasádní barvy ( zazdívky apod. ze strany fasády )</t>
  </si>
  <si>
    <t>"fasáda-zazdívky apod."</t>
  </si>
  <si>
    <t>f27*1</t>
  </si>
  <si>
    <t>f28*1</t>
  </si>
  <si>
    <t>f29*1</t>
  </si>
  <si>
    <t>f30*1</t>
  </si>
  <si>
    <t>Ostatní konstrukce a práce-bourání</t>
  </si>
  <si>
    <t>27</t>
  </si>
  <si>
    <t>003</t>
  </si>
  <si>
    <t>941111121</t>
  </si>
  <si>
    <t>Montáž lešení řadového trubkového lehkého s podlahami zatížení do 200 kg/m2 š do 1,2 m v do 10 m-pro úpravy ve fasádě v místě nosníků apod.</t>
  </si>
  <si>
    <t>"fasáda-úpravy u nosníků"</t>
  </si>
  <si>
    <t>(26,95+10,18+10,75+10,18+19,47+1,2*4)*(4-1,8)</t>
  </si>
  <si>
    <t>(12,65+3,45+7,36+4,94+22,78)*(4-1,8)</t>
  </si>
  <si>
    <t>f26</t>
  </si>
  <si>
    <t>28</t>
  </si>
  <si>
    <t>941111221</t>
  </si>
  <si>
    <t>Příplatek k lešení řadovému trubkovému lehkému s podlahami š 1,2 m v 10 m za první a ZKD den použití</t>
  </si>
  <si>
    <t>"úpravy ve fasádě-1 měsíc"</t>
  </si>
  <si>
    <t>f26*1*30</t>
  </si>
  <si>
    <t>29</t>
  </si>
  <si>
    <t>941111821</t>
  </si>
  <si>
    <t>Demontáž lešení řadového trubkového lehkého s podlahami zatížení do 200 kg/m2 š do 1,2 m v do 10 m</t>
  </si>
  <si>
    <t>"pro úpravy ve fasádě"                    f26</t>
  </si>
  <si>
    <t>30</t>
  </si>
  <si>
    <t>949101111</t>
  </si>
  <si>
    <t>Lešení pomocné pro objekty pozemních staveb s lešeňovou podlahou v do 1,9 m zatížení do 150 kg/m2-pro veškeré stavební úpravy a instalace, podhledy (demontáže,montáže ) apod.</t>
  </si>
  <si>
    <t>"1.np-m.č.101 až 110"                        438,2</t>
  </si>
  <si>
    <t>31</t>
  </si>
  <si>
    <t>949101112</t>
  </si>
  <si>
    <t>Lešení pomocné pro objekty pozemních staveb s lešeňovou podlahou v do 3,5 m zatížení do 300 kg/m2-výškově stavitelné,pojízdné-pro osazení ocel.nosníků pod strop-D+M</t>
  </si>
  <si>
    <t>"1.np-m.č.101 až 110"              438,20</t>
  </si>
  <si>
    <t>32</t>
  </si>
  <si>
    <t>952901111</t>
  </si>
  <si>
    <t>Vyčištění budov bytové a občanské výstavby při výšce podlaží do 4 m</t>
  </si>
  <si>
    <t>"1.np-m.č.101 až 110"                     438,20</t>
  </si>
  <si>
    <t>33</t>
  </si>
  <si>
    <t>013</t>
  </si>
  <si>
    <t>971035361</t>
  </si>
  <si>
    <t>Vybourání otvorů ve zdivu cihelném pl do 0,09 m2 na MC tl do 600 mm</t>
  </si>
  <si>
    <t>"pro stropní průvlaky-poznámka č.3"</t>
  </si>
  <si>
    <t xml:space="preserve">"250/250 mm"                           47        </t>
  </si>
  <si>
    <t>34</t>
  </si>
  <si>
    <t>971035381</t>
  </si>
  <si>
    <t>Vybourání otvorů ve zdivu cihelném pl do 0,09 m2 na MC tl do 900 mm (nárožní otvory)</t>
  </si>
  <si>
    <t>"pro stropní průvlaky-poznámka č.3"                         4</t>
  </si>
  <si>
    <t>35</t>
  </si>
  <si>
    <t>971035461</t>
  </si>
  <si>
    <t>Vybourání otvorů ve zdivu cihelném pl do 0,25 m2 na MC tl do 600 mm</t>
  </si>
  <si>
    <t>"pro stropní průvlaky-poznámka č.4"</t>
  </si>
  <si>
    <t>"min.350/250 mm"                   3</t>
  </si>
  <si>
    <t>36</t>
  </si>
  <si>
    <t>973031325</t>
  </si>
  <si>
    <t>Vysekání kapes ve zdivu cihelném na MV nebo MVC pl do 0,10 m2 hl do 300 mm</t>
  </si>
  <si>
    <t>"pro stropní průvlaky-poznámka č.5"</t>
  </si>
  <si>
    <t>"250/250/250 mm"                   7</t>
  </si>
  <si>
    <t>37</t>
  </si>
  <si>
    <t>974031153</t>
  </si>
  <si>
    <t>Vysekání rýh ve zdivu cihelném hl do 100 mm š do 100 mm-pro zatrubkování slaboproudých instalací</t>
  </si>
  <si>
    <t>"1.np-m.č.101"</t>
  </si>
  <si>
    <t>"poznámka č.2-slaboproudy (zatrubkování)"</t>
  </si>
  <si>
    <t>58*2</t>
  </si>
  <si>
    <t>"rezerva"             25</t>
  </si>
  <si>
    <t>38</t>
  </si>
  <si>
    <t>974031267</t>
  </si>
  <si>
    <t>Vysekání rýh ve zdivu cihelném u stropu hl do 150 mm š do 300 mm-pro nosník</t>
  </si>
  <si>
    <t>"1.np-drážka pro ocel.nosník"</t>
  </si>
  <si>
    <t>1,565*1</t>
  </si>
  <si>
    <t>39</t>
  </si>
  <si>
    <t>974031666</t>
  </si>
  <si>
    <t>Vysekání rýh ve zdivu cihelném pro vtahování nosníků hl do 150 mm v do 250 mm</t>
  </si>
  <si>
    <t>"pro ocel.překlady"                   3,45*3</t>
  </si>
  <si>
    <t>40</t>
  </si>
  <si>
    <t>974082273</t>
  </si>
  <si>
    <t>Vysekání rýh  v omítce MC stropů š do 50 mm ( pro zjištění polohy stáv.ocel.nosníků)</t>
  </si>
  <si>
    <t>"1.np-pro zjištění polohy stáv.stropních nosníků"</t>
  </si>
  <si>
    <t>57</t>
  </si>
  <si>
    <t>41</t>
  </si>
  <si>
    <t>974082274</t>
  </si>
  <si>
    <t>Vysekání rýh pro vodiče v omítce MC stropů š do 70 mm (pro přeložky stropních svítidel,čidel a WIFI )</t>
  </si>
  <si>
    <t>"pro přeložky svítidel,čidel a WIFI"</t>
  </si>
  <si>
    <t>5*21+5*12</t>
  </si>
  <si>
    <t>42</t>
  </si>
  <si>
    <t>975021211</t>
  </si>
  <si>
    <t>Podchycení nadzákladového zdiva pod stropem tl zdiva do 450 mm ( stáv.nadpraží u sloupů-u oken.otvorů )</t>
  </si>
  <si>
    <t>"pro osazení nosníků do sloupů-nadlehčení nadpraží v chodbě (m.č.101)"</t>
  </si>
  <si>
    <t>3,00*22+2,155*3</t>
  </si>
  <si>
    <t>43</t>
  </si>
  <si>
    <t>975021311</t>
  </si>
  <si>
    <t>Podchycení nadzákladového zdiva pod stropem tl zdiva do 600 mm</t>
  </si>
  <si>
    <t>"pro osazení ocelových překladů"</t>
  </si>
  <si>
    <t>3,45*3</t>
  </si>
  <si>
    <t>99</t>
  </si>
  <si>
    <t>Přesun hmot</t>
  </si>
  <si>
    <t>44</t>
  </si>
  <si>
    <t>997013111</t>
  </si>
  <si>
    <t>Vnitrostaveništní doprava suti a vybouraných hmot pro budovy v do 6 m s použitím mechanizace</t>
  </si>
  <si>
    <t>45</t>
  </si>
  <si>
    <t>997013501</t>
  </si>
  <si>
    <t>Odvoz suti na skládku a vybouraných hmot nebo meziskládku do 1 km se složením</t>
  </si>
  <si>
    <t>46</t>
  </si>
  <si>
    <t>997013509</t>
  </si>
  <si>
    <t>Příplatek k odvozu suti a vybouraných hmot na skládku ZKD 1 km přes 1 km - celkově 10 km</t>
  </si>
  <si>
    <t>47</t>
  </si>
  <si>
    <t>997013831</t>
  </si>
  <si>
    <t>Poplatek za uložení stavebního směsného odpadu na skládce (skládkovné)</t>
  </si>
  <si>
    <t>48</t>
  </si>
  <si>
    <t>998011001</t>
  </si>
  <si>
    <t>Přesun hmot pro budovy zděné v do 6 m</t>
  </si>
  <si>
    <t>Práce a dodávky PSV</t>
  </si>
  <si>
    <t>712</t>
  </si>
  <si>
    <t>Povlakové krytiny</t>
  </si>
  <si>
    <t>49</t>
  </si>
  <si>
    <t>712300831</t>
  </si>
  <si>
    <t>Odstranění povlakové krytiny střech do 10° jednovrstvé-část střechy</t>
  </si>
  <si>
    <t>"střecha-poznámka 7"</t>
  </si>
  <si>
    <t>10,34*4,73</t>
  </si>
  <si>
    <t>50</t>
  </si>
  <si>
    <t>712331101</t>
  </si>
  <si>
    <t>Provedení povlakové krytiny střech do 10° podkladní vrstvy pásy na sucho AIP nebo NAIP</t>
  </si>
  <si>
    <t>"AP typ V13 přibitý-(např.Vedatect V13 )"</t>
  </si>
  <si>
    <t>"střecha-skladba S1"</t>
  </si>
  <si>
    <t>(10,34-3,61)*4,73*1,15</t>
  </si>
  <si>
    <t>f15</t>
  </si>
  <si>
    <t xml:space="preserve">"skladba S2"          </t>
  </si>
  <si>
    <t>3,61*4,73*1,15</t>
  </si>
  <si>
    <t>f16</t>
  </si>
  <si>
    <t>"skladba S3-detaily na střeše"</t>
  </si>
  <si>
    <t>(0,6+0,4)*2*0,5*4*1,15</t>
  </si>
  <si>
    <t>0,6*0,4*4*1,15</t>
  </si>
  <si>
    <t>f17</t>
  </si>
  <si>
    <t>"SBS pás typ S se skelnou rohoží tl.min.4 mm kotvený kotvami do bednění (např.Vedatect PYE G200 S4 mineral )"</t>
  </si>
  <si>
    <t>"střecha-skladba S1"                       f15*1</t>
  </si>
  <si>
    <t>f18</t>
  </si>
  <si>
    <t>"S2"                 f16*1</t>
  </si>
  <si>
    <t>f19</t>
  </si>
  <si>
    <t>"S3"                f17*1</t>
  </si>
  <si>
    <t>f20</t>
  </si>
  <si>
    <t>51</t>
  </si>
  <si>
    <t>628220060</t>
  </si>
  <si>
    <t>pás asfaltovaný V13 ( např.Vedatect V13 )</t>
  </si>
  <si>
    <t>"střecha-S1,S2,S3"</t>
  </si>
  <si>
    <t>(f15+f16+f17)*1,15</t>
  </si>
  <si>
    <t>52</t>
  </si>
  <si>
    <t>628522640</t>
  </si>
  <si>
    <t>Pás s modifikovaným asfaltem SBS se skelnou rohoží min. tl.4 mm ( např.Vedatect PYE G200 S4 mineral )</t>
  </si>
  <si>
    <t>(f18+f19+f20)*1,15</t>
  </si>
  <si>
    <t>53</t>
  </si>
  <si>
    <t>712341559</t>
  </si>
  <si>
    <t>Provedení povlakové krytiny střech do 10° pásy NAIP přitavením v plné ploše</t>
  </si>
  <si>
    <t>"vrchní SBS pás s polyesterovou rohoží s posypem tl.min.5 mm s indexem šíření plamene Broof t3 (např.Euroflex modrozel. (t3) tl.5,2 mm )"</t>
  </si>
  <si>
    <t>(f15+f16+f17)*1</t>
  </si>
  <si>
    <t>"svislé plochy"   (10,34+4,73)*0,3</t>
  </si>
  <si>
    <t>"atika"             10,34*0,2</t>
  </si>
  <si>
    <t>"svisle kolem trubek"</t>
  </si>
  <si>
    <t>0,121*3,14*0,2*4*1,2</t>
  </si>
  <si>
    <t>f21</t>
  </si>
  <si>
    <t>54</t>
  </si>
  <si>
    <t>628522580</t>
  </si>
  <si>
    <t>Vrchní pás asfaltovaný modifikovaný SBS s nosnou polyesterovou vložkou a posypem tl. 5,2 mm a indexem Broof t3 ( např. Euroflex modrozel. (t3) tl.5,2 mm )</t>
  </si>
  <si>
    <t>"střecha-S1,S2,S3"                  f21*1,15</t>
  </si>
  <si>
    <t>55</t>
  </si>
  <si>
    <t>712391586</t>
  </si>
  <si>
    <t>Přikotvení povlakové krytiny střech do 10° pásů systémovými kotvami do bednění (proti sání větru) v rozsahu cca 4,5 ks/m2-D+M (vodorovně i svisle)</t>
  </si>
  <si>
    <t>"střecha-podkladní pásy k bednění-Vedatect PYE ( 4,5 ks/m2 )"</t>
  </si>
  <si>
    <t>f18+f19+f20</t>
  </si>
  <si>
    <t>56</t>
  </si>
  <si>
    <t>712391587</t>
  </si>
  <si>
    <t>Provedení povlakové krytiny střech do 10° přibití pásů hřebíky</t>
  </si>
  <si>
    <t>"střecha-separační V13 k bednění"</t>
  </si>
  <si>
    <t>f15+f16+f17</t>
  </si>
  <si>
    <t>998712101</t>
  </si>
  <si>
    <t>Přesun hmot tonážní tonážní pro krytiny povlakové v objektech v do 6 m</t>
  </si>
  <si>
    <t>713</t>
  </si>
  <si>
    <t>Izolace tepelné</t>
  </si>
  <si>
    <t>58</t>
  </si>
  <si>
    <t>713111111</t>
  </si>
  <si>
    <t>Montáž izolace tepelné vrchem stropů volně kladenými rohožemi, pásy, dílci, deskami</t>
  </si>
  <si>
    <t>"podhled-strop-skladba S2"</t>
  </si>
  <si>
    <t>"minerální izolace tl.260 mm ( 20 kg/m3 )"</t>
  </si>
  <si>
    <t>f22</t>
  </si>
  <si>
    <t>3,61*4,73</t>
  </si>
  <si>
    <t>59</t>
  </si>
  <si>
    <t>631481060</t>
  </si>
  <si>
    <t>deska minerální střešní izolační  600x1200 mm v celkové tl. 260 mm ( 20 kg/m3 )</t>
  </si>
  <si>
    <t>"podhled-strop-S2"                 f22*1,02</t>
  </si>
  <si>
    <t>60</t>
  </si>
  <si>
    <t>PK</t>
  </si>
  <si>
    <t>713119111</t>
  </si>
  <si>
    <t>Parozábrana z AL fólie ( sd=180 ) slepená ve spojích a napojena na stěny (bitumen.+AL páska ) - D+M</t>
  </si>
  <si>
    <t>"podhled-strop-S2"                           f22*1,15</t>
  </si>
  <si>
    <t>61</t>
  </si>
  <si>
    <t>713300841</t>
  </si>
  <si>
    <t>Izolace tepelné -odstranění izolace vláknitých materiálů  bez povrchové úpravy-tepelná izolace střechy</t>
  </si>
  <si>
    <t>"střecha-poznámka 9-Nobamín 3*4 cm"</t>
  </si>
  <si>
    <t>"1.np-m.č.108"                15,5*3</t>
  </si>
  <si>
    <t>62</t>
  </si>
  <si>
    <t>998713101</t>
  </si>
  <si>
    <t>Přesun hmot tonážní tonážní pro izolace tepelné v objektech v do 6 m</t>
  </si>
  <si>
    <t>762</t>
  </si>
  <si>
    <t>Konstrukce tesařské</t>
  </si>
  <si>
    <t>63</t>
  </si>
  <si>
    <t>762331931</t>
  </si>
  <si>
    <t>Vyřezání části střešní vazby průřezové plochy řeziva do 288 cm2 délky do 3 m-části krokve střechy</t>
  </si>
  <si>
    <t>"střecha-poznámka 6"</t>
  </si>
  <si>
    <t>"krajní krokev"                3,61*2</t>
  </si>
  <si>
    <t>64</t>
  </si>
  <si>
    <t>762331941</t>
  </si>
  <si>
    <t>Vyřezání části střešní vazby průřezové plochy řeziva do 450 cm2 délky do 3 m-úprava pozednice</t>
  </si>
  <si>
    <t>"střecha-řez 2-2 (úprava pozednice)"</t>
  </si>
  <si>
    <t>4,73</t>
  </si>
  <si>
    <t>65</t>
  </si>
  <si>
    <t>762332932</t>
  </si>
  <si>
    <t>Montáž a dodávka doplnění části střešní vazby z hranolů průřezové plochy do 224 cm2-D+M-část střechy</t>
  </si>
  <si>
    <t>"krokve -výměny 120/180 mm"</t>
  </si>
  <si>
    <t>f10</t>
  </si>
  <si>
    <t>1*2*1,1</t>
  </si>
  <si>
    <t>66</t>
  </si>
  <si>
    <t>762332933</t>
  </si>
  <si>
    <t>Montáž a dodávka doplnění části střešní vazby z hranolů průřezové plochy do 288 cm2-D+M-část střechy</t>
  </si>
  <si>
    <t>f11</t>
  </si>
  <si>
    <t>"krokev 160/180 mm"             3,61*2*1,1</t>
  </si>
  <si>
    <t>67</t>
  </si>
  <si>
    <t>762332934</t>
  </si>
  <si>
    <t>Montáž a dodávka doplnění části střešní vazby z hranolů průřezové plochy do 450 cm2-D+M-úprava pozednice</t>
  </si>
  <si>
    <t>"střecha-řez 2-2 (úprava pozednice 200/200 mm )"</t>
  </si>
  <si>
    <t>f24</t>
  </si>
  <si>
    <t>4,73*1,1</t>
  </si>
  <si>
    <t>68</t>
  </si>
  <si>
    <t>762339991</t>
  </si>
  <si>
    <t>Podepření pozednice a krokví a zavěšení pozednice na nové průvlaky-D+M (úprava ve střeše )</t>
  </si>
  <si>
    <t>"úpravy ve střeše-podepření pozednice a krokví a nové zavěšení pozednice"</t>
  </si>
  <si>
    <t>4,73*3</t>
  </si>
  <si>
    <t>69</t>
  </si>
  <si>
    <t>762341933</t>
  </si>
  <si>
    <t>Vyřezání části bednění střech z prken tl do 32 mm plochy jednotlivě přes 4 m2-část bednění střechy</t>
  </si>
  <si>
    <t>(8,71+1)*1</t>
  </si>
  <si>
    <t>(3,73+1)*1</t>
  </si>
  <si>
    <t>f9</t>
  </si>
  <si>
    <t>70</t>
  </si>
  <si>
    <t>762343913</t>
  </si>
  <si>
    <t>Zabednění otvorů ve střeše prkny tl do 32mm plochy jednotlivě do 8 m2-D+M-část střechy</t>
  </si>
  <si>
    <t>f12</t>
  </si>
  <si>
    <t>f9*1,10</t>
  </si>
  <si>
    <t>71</t>
  </si>
  <si>
    <t>762343991</t>
  </si>
  <si>
    <t>Obednění stropního průvlaku ve střeše z impregnovaných OSB desek tl.22 mm vč.pomocné konstrukce a kotvení -D+M (střecha-nosníky-tzv.krycí box)</t>
  </si>
  <si>
    <t>"střecha-obednění nosníků"</t>
  </si>
  <si>
    <t>(0,4+0,6)*2*0,5*2</t>
  </si>
  <si>
    <t>(0,4*0,6)*2*2</t>
  </si>
  <si>
    <t>f13</t>
  </si>
  <si>
    <t>72</t>
  </si>
  <si>
    <t>762343999</t>
  </si>
  <si>
    <t>Dřevěná dělící atika výšky cca 200 mm z řeziva a impregnovaných OSB desek tl.22 mm vč.pomocné konstrukce a kotvení-D+M (střecha-atika-poznámka 8 )</t>
  </si>
  <si>
    <t>"střecha-poznámka 8-atika"</t>
  </si>
  <si>
    <t>(10,34+0,2)*2*0,2</t>
  </si>
  <si>
    <t>10,34*0,2</t>
  </si>
  <si>
    <t>f14</t>
  </si>
  <si>
    <t>73</t>
  </si>
  <si>
    <t>762395000</t>
  </si>
  <si>
    <t>Spojovací prostředky pro montáž krovu, bednění, laťování, světlíky, klíny</t>
  </si>
  <si>
    <t>m3</t>
  </si>
  <si>
    <t>"krokve"              f10*0,12*0,18</t>
  </si>
  <si>
    <t>f11*0,16*0,18</t>
  </si>
  <si>
    <t>"bednění"              f12*0,032</t>
  </si>
  <si>
    <t>"obednění průvlaku"              f13*0,032</t>
  </si>
  <si>
    <t>"atika"           f14*0,032</t>
  </si>
  <si>
    <t>"pozednice"             f24*0,2*0,2</t>
  </si>
  <si>
    <t>74</t>
  </si>
  <si>
    <t>762841812</t>
  </si>
  <si>
    <t>Demontáž podbíjení obkladů stropů a střech sklonu do 60° z hrubých prken s omítkou</t>
  </si>
  <si>
    <t>"střecha-poznámka 9"</t>
  </si>
  <si>
    <t>"1.np-m.č.108"             15,50</t>
  </si>
  <si>
    <t>75</t>
  </si>
  <si>
    <t>998762102</t>
  </si>
  <si>
    <t>Přesun hmot tonážní pro kce tesařské v objektech v do 12 m</t>
  </si>
  <si>
    <t>763</t>
  </si>
  <si>
    <t>Konstrukce suché výstavby</t>
  </si>
  <si>
    <t>76</t>
  </si>
  <si>
    <t>763131532</t>
  </si>
  <si>
    <t>SDK podhled deska 1xDF 15 bez TI -protipožární REI 30-TL. 15 mm -jednovrstvá spodní kce profil CD+UD - D+M</t>
  </si>
  <si>
    <t>"1.np-m.č.108"</t>
  </si>
  <si>
    <t>f23</t>
  </si>
  <si>
    <t>"skladba S2"              3,61*4,73</t>
  </si>
  <si>
    <t>77</t>
  </si>
  <si>
    <t>998763101</t>
  </si>
  <si>
    <t>Přesun hmot tonážní pro dřevostavby v objektech v do 12 m</t>
  </si>
  <si>
    <t>764</t>
  </si>
  <si>
    <t>Konstrukce klempířské</t>
  </si>
  <si>
    <t>78</t>
  </si>
  <si>
    <t>76411</t>
  </si>
  <si>
    <t>Ventilační nerezová turbína pr.355 mm včetně provedení prostupu a napojení na krytinu-D+M</t>
  </si>
  <si>
    <t>ks</t>
  </si>
  <si>
    <t>"střecha-K5"                     1</t>
  </si>
  <si>
    <t>79</t>
  </si>
  <si>
    <t>764211521</t>
  </si>
  <si>
    <t>Krytina TiZn tl 0,7 mm hladká střešní ze svitků š 670 mm sklonu do 30°¨-doplnění krytiny</t>
  </si>
  <si>
    <t>"střecha-K2-doplnění krytiny+příponky"</t>
  </si>
  <si>
    <t>(10,34-3,225)*1*1,15</t>
  </si>
  <si>
    <t>80</t>
  </si>
  <si>
    <t>764222520</t>
  </si>
  <si>
    <t>Oplechování TiZn okapů tvrdá krytina rš 330 mm+1x zatahovací pás rš 250 mm</t>
  </si>
  <si>
    <t>"střecha-K4"                    4,73</t>
  </si>
  <si>
    <t>81</t>
  </si>
  <si>
    <t>764291510</t>
  </si>
  <si>
    <t>Střešní prvky TiZn - kotvící lišta + krycí lišta  rš 60+250 mm</t>
  </si>
  <si>
    <t>"střecha-K3"             0,2+4,73+10,34</t>
  </si>
  <si>
    <t>"kolem krycích boxů"</t>
  </si>
  <si>
    <t>(0,4+0,6)*2*4</t>
  </si>
  <si>
    <t>82</t>
  </si>
  <si>
    <t>764312821</t>
  </si>
  <si>
    <t>Demontáž krytina hladká tabule 2000x670 mm sklon do 30° plocha do 25 m2-část střechy</t>
  </si>
  <si>
    <t>(10,34+0,2*2)*(4,73+0,2*2)</t>
  </si>
  <si>
    <t>83</t>
  </si>
  <si>
    <t>764347841</t>
  </si>
  <si>
    <t>Demontáž ventilační stříška průměr do 200 mm do 30°-stáv.větrací komínky</t>
  </si>
  <si>
    <t>"střecha-stáv.větrací komínky"                                    4</t>
  </si>
  <si>
    <t>84</t>
  </si>
  <si>
    <t>764454802</t>
  </si>
  <si>
    <t>Demontáž trouby kruhové průměr 120 mm-úpravy svodů</t>
  </si>
  <si>
    <t>"úpravy svodů"                   5*7</t>
  </si>
  <si>
    <t>85</t>
  </si>
  <si>
    <t>764530530</t>
  </si>
  <si>
    <t>Oplechování TiZn zdí rš 400 mm včetně rohů+1x zatahovací pás rš 300 mm</t>
  </si>
  <si>
    <t>"střecha-K1"                      10,34</t>
  </si>
  <si>
    <t>86</t>
  </si>
  <si>
    <t>764554503</t>
  </si>
  <si>
    <t>Odpadní trouby TiZn kruhové průměr 120 mm včetně napojení na žlab a kanalizaci-úpravy svodů (posunutí)- D+M</t>
  </si>
  <si>
    <t xml:space="preserve">"posunutí z důvodu nosníků a souvisejících úprav" </t>
  </si>
  <si>
    <t>5*7</t>
  </si>
  <si>
    <t>87</t>
  </si>
  <si>
    <t>998764101</t>
  </si>
  <si>
    <t>Přesun hmot tonážní pro konstrukce klempířské v objektech v do 6 m</t>
  </si>
  <si>
    <t>766</t>
  </si>
  <si>
    <t>Konstrukce truhlářské</t>
  </si>
  <si>
    <t>88</t>
  </si>
  <si>
    <t>766411811</t>
  </si>
  <si>
    <t>Demontáž truhlářského obložení stěn z panelů plochy do 1,5 m2-stávající dřevěné clony-garnýže</t>
  </si>
  <si>
    <t>"1.np-poznámka 1"</t>
  </si>
  <si>
    <t>f7</t>
  </si>
  <si>
    <t>(26,95+10,75+19,47)*0,6*2</t>
  </si>
  <si>
    <t>89</t>
  </si>
  <si>
    <t>766411822</t>
  </si>
  <si>
    <t>Demontáž truhlářského obložení stěn - stávající kotvící prvky dřev.garnýží</t>
  </si>
  <si>
    <t>"1.np-poznámka 1"                 f7</t>
  </si>
  <si>
    <t>783</t>
  </si>
  <si>
    <t>Dokončovací práce - nátěry</t>
  </si>
  <si>
    <t>90</t>
  </si>
  <si>
    <t>783125530</t>
  </si>
  <si>
    <t>Nátěry syntetické OK lehkých "C" barva standardní dvojnásobné a 1x email</t>
  </si>
  <si>
    <t>"ocel.nosníky a doplňkové konstrukce"</t>
  </si>
  <si>
    <t>f25</t>
  </si>
  <si>
    <t>91</t>
  </si>
  <si>
    <t>783125730</t>
  </si>
  <si>
    <t>Nátěry syntetické OK lehkých "C" barva standardní základní</t>
  </si>
  <si>
    <t>"ocel.nosníky pro zpevnění stropu"</t>
  </si>
  <si>
    <t>(f1+f2+f3)*65</t>
  </si>
  <si>
    <t>"doplňkové konstrukce"</t>
  </si>
  <si>
    <t>f4*0,001*65</t>
  </si>
  <si>
    <t>f8*0,001*65</t>
  </si>
  <si>
    <t>f5*65</t>
  </si>
  <si>
    <t>92</t>
  </si>
  <si>
    <t>783783312</t>
  </si>
  <si>
    <t>Nátěry tesařských kcí proti dřevokazným houbám, hmyzu a plísním preventivní dvojnásobné v exteriéru</t>
  </si>
  <si>
    <t>"střecha-nové konstrukce"</t>
  </si>
  <si>
    <t>f10*(0,12+0,18)*2</t>
  </si>
  <si>
    <t>f24*(0,2+0,2)*2</t>
  </si>
  <si>
    <t>f11*(0,16+0,18)*2</t>
  </si>
  <si>
    <t>f12*2</t>
  </si>
  <si>
    <t>f13*2</t>
  </si>
  <si>
    <t>f14*2</t>
  </si>
  <si>
    <t>"střecha-stáv.konstrukce"</t>
  </si>
  <si>
    <t>"bednění-skladba S1 a S2"</t>
  </si>
  <si>
    <t>(10,34-3,61)*4,73</t>
  </si>
  <si>
    <t>784</t>
  </si>
  <si>
    <t>Dokončovací práce - malby</t>
  </si>
  <si>
    <t>93</t>
  </si>
  <si>
    <t>784402801</t>
  </si>
  <si>
    <t>Odstranění maleb oškrabáním v místnostech v do 3,8 m</t>
  </si>
  <si>
    <t>"stropy-m.č.101 až 107"                  394,9</t>
  </si>
  <si>
    <t>"m.č.109 a 110"                27,8</t>
  </si>
  <si>
    <t>f39</t>
  </si>
  <si>
    <t>"stěny včetně ostění-m.č.101 až 110"</t>
  </si>
  <si>
    <t>(57,17+4)*3,4*2</t>
  </si>
  <si>
    <t>4*3,4*2</t>
  </si>
  <si>
    <t>(4,5+7,5)*2*3,4</t>
  </si>
  <si>
    <t>(5+4)*2*3,4</t>
  </si>
  <si>
    <t>(1,5+2,5)*2*3,4</t>
  </si>
  <si>
    <t>(5+1,5)*2*3,4</t>
  </si>
  <si>
    <t>(4,5+2)*2*3,4</t>
  </si>
  <si>
    <t>(3,5+4,5)*2*2,75</t>
  </si>
  <si>
    <t>(3+4,5)*2*3,47*2</t>
  </si>
  <si>
    <t>f40</t>
  </si>
  <si>
    <t>94</t>
  </si>
  <si>
    <t>784425271</t>
  </si>
  <si>
    <t>Malby na bázi vápna barevné dvojnásobné se směsí  v místnostech v do 3,8 m</t>
  </si>
  <si>
    <t>"stropy"                      f39</t>
  </si>
  <si>
    <t>"stěny včetně ostění"                f40</t>
  </si>
  <si>
    <t>95</t>
  </si>
  <si>
    <t>784441111</t>
  </si>
  <si>
    <t>Malby latexové tónované HET omyvatelné dvojnásobné s penetrací v místnostech v do 3,8 m-na SDK</t>
  </si>
  <si>
    <t>"na SDK"                   f23</t>
  </si>
  <si>
    <t>Práce a dodávky M</t>
  </si>
  <si>
    <t>21-m</t>
  </si>
  <si>
    <t>Elektromontáže</t>
  </si>
  <si>
    <t>96</t>
  </si>
  <si>
    <t>211</t>
  </si>
  <si>
    <t>Přeložky stávajících přisazených stropních svítidel v místech nového zpevnění stropu-v potřebném rozsahu (poznámka č.2 )</t>
  </si>
  <si>
    <t>"poznámka č.2-stropní svítidla"                   21</t>
  </si>
  <si>
    <t>97</t>
  </si>
  <si>
    <t>212</t>
  </si>
  <si>
    <t>Kabeláž pro napojení přeložených stáv.stropních svítidel-D+M (poznámka č.2 )</t>
  </si>
  <si>
    <t>"poznámka č.2-kabeláž"               21</t>
  </si>
  <si>
    <t>22-m</t>
  </si>
  <si>
    <t>Montáže oznam. a zabezp. zařízení-slaboproud</t>
  </si>
  <si>
    <t>98</t>
  </si>
  <si>
    <t>221</t>
  </si>
  <si>
    <t>Přeložky stávající EPS signalizace v místech nového zpevnění stropu (čidla+kabeláže) + WIFI v potřebném rozsahu (poznámka č.2 )</t>
  </si>
  <si>
    <t>kpl</t>
  </si>
  <si>
    <t>"poznámka č.2-EPS + WIFI"                   10+2</t>
  </si>
  <si>
    <t>222</t>
  </si>
  <si>
    <t>Přeložky stávajících povrchových slaboproudých rozvodů a instalací pod omítku včetně zatrubkování (pod garnýžemi apod.) - v potřebném rozsahu (poznámka č.2 )</t>
  </si>
  <si>
    <t>"poznámka č.2-slaboproudé instalace (pod garnýžemi)"</t>
  </si>
  <si>
    <t>2,056</t>
  </si>
  <si>
    <t>2,2</t>
  </si>
  <si>
    <t>7,942</t>
  </si>
  <si>
    <t>15,884</t>
  </si>
  <si>
    <t>2,96</t>
  </si>
  <si>
    <t>6,284</t>
  </si>
  <si>
    <t>36,608</t>
  </si>
  <si>
    <t>19,637</t>
  </si>
  <si>
    <t>5,704</t>
  </si>
  <si>
    <t>0,651</t>
  </si>
  <si>
    <t>68,903</t>
  </si>
  <si>
    <t>17,075</t>
  </si>
  <si>
    <t>5,203</t>
  </si>
  <si>
    <t>703,534</t>
  </si>
  <si>
    <t>293,722</t>
  </si>
  <si>
    <t>7,876</t>
  </si>
  <si>
    <t>24,75</t>
  </si>
  <si>
    <t>21,15</t>
  </si>
  <si>
    <t>422,7</t>
  </si>
  <si>
    <t>19,8</t>
  </si>
  <si>
    <t>849,656</t>
  </si>
  <si>
    <t>0,185</t>
  </si>
  <si>
    <t>2,07</t>
  </si>
  <si>
    <t>68,604</t>
  </si>
  <si>
    <t>35,803</t>
  </si>
  <si>
    <t>14,44</t>
  </si>
  <si>
    <t>SLEPÝ ROZPOČET</t>
  </si>
  <si>
    <t>CELKOVÉ NÁKLADY STAVBY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</si>
</sst>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61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20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8"/>
      <color indexed="18"/>
      <name val="Arial"/>
      <family val="0"/>
    </font>
    <font>
      <b/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06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5" fontId="22" fillId="0" borderId="0" xfId="0" applyNumberFormat="1" applyFont="1" applyAlignment="1" applyProtection="1">
      <alignment horizontal="right" vertical="top"/>
      <protection/>
    </xf>
    <xf numFmtId="0" fontId="23" fillId="0" borderId="0" xfId="0" applyFont="1" applyAlignment="1" applyProtection="1">
      <alignment horizontal="center" vertical="center"/>
      <protection/>
    </xf>
    <xf numFmtId="49" fontId="23" fillId="0" borderId="0" xfId="0" applyNumberFormat="1" applyFont="1" applyAlignment="1" applyProtection="1">
      <alignment horizontal="left" vertical="top"/>
      <protection/>
    </xf>
    <xf numFmtId="0" fontId="23" fillId="0" borderId="0" xfId="0" applyFont="1" applyAlignment="1" applyProtection="1">
      <alignment horizontal="left" vertical="center" wrapText="1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166" fontId="23" fillId="0" borderId="0" xfId="0" applyNumberFormat="1" applyFont="1" applyAlignment="1" applyProtection="1">
      <alignment horizontal="right" vertical="center"/>
      <protection/>
    </xf>
    <xf numFmtId="169" fontId="23" fillId="0" borderId="0" xfId="0" applyNumberFormat="1" applyFont="1" applyAlignment="1" applyProtection="1">
      <alignment horizontal="right" vertical="center"/>
      <protection/>
    </xf>
    <xf numFmtId="170" fontId="23" fillId="0" borderId="0" xfId="0" applyNumberFormat="1" applyFont="1" applyAlignment="1" applyProtection="1">
      <alignment horizontal="right" vertical="center"/>
      <protection/>
    </xf>
    <xf numFmtId="165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168" fontId="22" fillId="0" borderId="0" xfId="0" applyNumberFormat="1" applyFont="1" applyAlignment="1" applyProtection="1">
      <alignment horizontal="right" vertical="top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168" fontId="24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168" fontId="25" fillId="0" borderId="0" xfId="0" applyNumberFormat="1" applyFont="1" applyAlignment="1" applyProtection="1">
      <alignment horizontal="right" vertical="center"/>
      <protection/>
    </xf>
    <xf numFmtId="0" fontId="15" fillId="0" borderId="17" xfId="0" applyFont="1" applyBorder="1" applyAlignment="1" applyProtection="1">
      <alignment horizontal="left" vertical="center" wrapText="1"/>
      <protection/>
    </xf>
    <xf numFmtId="164" fontId="15" fillId="0" borderId="18" xfId="0" applyNumberFormat="1" applyFont="1" applyBorder="1" applyAlignment="1" applyProtection="1">
      <alignment horizontal="left" vertical="center"/>
      <protection/>
    </xf>
    <xf numFmtId="164" fontId="15" fillId="0" borderId="19" xfId="0" applyNumberFormat="1" applyFont="1" applyBorder="1" applyAlignment="1" applyProtection="1">
      <alignment horizontal="left" vertical="center"/>
      <protection/>
    </xf>
    <xf numFmtId="0" fontId="26" fillId="0" borderId="21" xfId="0" applyFont="1" applyBorder="1" applyAlignment="1" applyProtection="1">
      <alignment horizontal="left" vertical="center" wrapText="1"/>
      <protection/>
    </xf>
    <xf numFmtId="164" fontId="26" fillId="0" borderId="0" xfId="0" applyNumberFormat="1" applyFont="1" applyAlignment="1" applyProtection="1">
      <alignment horizontal="left" vertical="center"/>
      <protection/>
    </xf>
    <xf numFmtId="164" fontId="26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">
      <selection activeCell="G31" sqref="G31:I31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737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0</v>
      </c>
      <c r="C5" s="14"/>
      <c r="D5" s="14"/>
      <c r="E5" s="196" t="s">
        <v>1</v>
      </c>
      <c r="F5" s="197"/>
      <c r="G5" s="197"/>
      <c r="H5" s="197"/>
      <c r="I5" s="197"/>
      <c r="J5" s="198"/>
      <c r="K5" s="14"/>
      <c r="L5" s="14"/>
      <c r="M5" s="14"/>
      <c r="N5" s="14"/>
      <c r="O5" s="14" t="s">
        <v>2</v>
      </c>
      <c r="P5" s="15" t="s">
        <v>3</v>
      </c>
      <c r="Q5" s="16"/>
      <c r="R5" s="17"/>
      <c r="S5" s="18"/>
    </row>
    <row r="6" spans="1:19" ht="17.25" customHeight="1" hidden="1">
      <c r="A6" s="13"/>
      <c r="B6" s="14" t="s">
        <v>4</v>
      </c>
      <c r="C6" s="14"/>
      <c r="D6" s="14"/>
      <c r="E6" s="19" t="s">
        <v>5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6</v>
      </c>
      <c r="C7" s="14"/>
      <c r="D7" s="14"/>
      <c r="E7" s="199" t="s">
        <v>7</v>
      </c>
      <c r="F7" s="200"/>
      <c r="G7" s="200"/>
      <c r="H7" s="200"/>
      <c r="I7" s="200"/>
      <c r="J7" s="201"/>
      <c r="K7" s="14"/>
      <c r="L7" s="14"/>
      <c r="M7" s="14"/>
      <c r="N7" s="14"/>
      <c r="O7" s="14" t="s">
        <v>8</v>
      </c>
      <c r="P7" s="23"/>
      <c r="Q7" s="22"/>
      <c r="R7" s="20"/>
      <c r="S7" s="18"/>
    </row>
    <row r="8" spans="1:19" ht="17.25" customHeight="1" hidden="1">
      <c r="A8" s="13"/>
      <c r="B8" s="14" t="s">
        <v>9</v>
      </c>
      <c r="C8" s="14"/>
      <c r="D8" s="14"/>
      <c r="E8" s="19" t="s">
        <v>5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10</v>
      </c>
      <c r="C9" s="14"/>
      <c r="D9" s="14"/>
      <c r="E9" s="202" t="s">
        <v>738</v>
      </c>
      <c r="F9" s="203"/>
      <c r="G9" s="203"/>
      <c r="H9" s="203"/>
      <c r="I9" s="203"/>
      <c r="J9" s="204"/>
      <c r="K9" s="14"/>
      <c r="L9" s="14"/>
      <c r="M9" s="14"/>
      <c r="N9" s="14"/>
      <c r="O9" s="14" t="s">
        <v>12</v>
      </c>
      <c r="P9" s="205" t="s">
        <v>13</v>
      </c>
      <c r="Q9" s="203"/>
      <c r="R9" s="204"/>
      <c r="S9" s="18"/>
    </row>
    <row r="10" spans="1:19" ht="17.25" customHeight="1" hidden="1">
      <c r="A10" s="13"/>
      <c r="B10" s="14" t="s">
        <v>14</v>
      </c>
      <c r="C10" s="14"/>
      <c r="D10" s="14"/>
      <c r="E10" s="24" t="s">
        <v>11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15</v>
      </c>
      <c r="C11" s="14"/>
      <c r="D11" s="14"/>
      <c r="E11" s="24" t="s">
        <v>11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16</v>
      </c>
      <c r="C12" s="14"/>
      <c r="D12" s="14"/>
      <c r="E12" s="24" t="s">
        <v>11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11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11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11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11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11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11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11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11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11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11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11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11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17</v>
      </c>
      <c r="P25" s="14" t="s">
        <v>18</v>
      </c>
      <c r="Q25" s="14"/>
      <c r="R25" s="14"/>
      <c r="S25" s="18"/>
    </row>
    <row r="26" spans="1:19" ht="17.25" customHeight="1">
      <c r="A26" s="13"/>
      <c r="B26" s="14" t="s">
        <v>19</v>
      </c>
      <c r="C26" s="14"/>
      <c r="D26" s="14"/>
      <c r="E26" s="15" t="s">
        <v>20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21</v>
      </c>
      <c r="C27" s="14"/>
      <c r="D27" s="14"/>
      <c r="E27" s="23" t="s">
        <v>22</v>
      </c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23</v>
      </c>
      <c r="C28" s="14"/>
      <c r="D28" s="14"/>
      <c r="E28" s="23" t="s">
        <v>11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24</v>
      </c>
      <c r="F30" s="14"/>
      <c r="G30" s="14" t="s">
        <v>25</v>
      </c>
      <c r="H30" s="14"/>
      <c r="I30" s="14"/>
      <c r="J30" s="14"/>
      <c r="K30" s="14"/>
      <c r="L30" s="14"/>
      <c r="M30" s="14"/>
      <c r="N30" s="14"/>
      <c r="O30" s="34" t="s">
        <v>26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 t="s">
        <v>5</v>
      </c>
      <c r="F31" s="14"/>
      <c r="G31" s="28"/>
      <c r="H31" s="36"/>
      <c r="I31" s="37"/>
      <c r="J31" s="14"/>
      <c r="K31" s="14"/>
      <c r="L31" s="14"/>
      <c r="M31" s="14"/>
      <c r="N31" s="14"/>
      <c r="O31" s="38" t="s">
        <v>27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28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29</v>
      </c>
      <c r="B34" s="48"/>
      <c r="C34" s="48"/>
      <c r="D34" s="49"/>
      <c r="E34" s="50" t="s">
        <v>30</v>
      </c>
      <c r="F34" s="49"/>
      <c r="G34" s="50" t="s">
        <v>31</v>
      </c>
      <c r="H34" s="48"/>
      <c r="I34" s="49"/>
      <c r="J34" s="50" t="s">
        <v>32</v>
      </c>
      <c r="K34" s="48"/>
      <c r="L34" s="50" t="s">
        <v>33</v>
      </c>
      <c r="M34" s="48"/>
      <c r="N34" s="48"/>
      <c r="O34" s="49"/>
      <c r="P34" s="50" t="s">
        <v>34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35</v>
      </c>
      <c r="F36" s="44"/>
      <c r="G36" s="44"/>
      <c r="H36" s="44"/>
      <c r="I36" s="44"/>
      <c r="J36" s="61" t="s">
        <v>36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37</v>
      </c>
      <c r="B37" s="63"/>
      <c r="C37" s="64" t="s">
        <v>38</v>
      </c>
      <c r="D37" s="65"/>
      <c r="E37" s="65"/>
      <c r="F37" s="66"/>
      <c r="G37" s="62" t="s">
        <v>39</v>
      </c>
      <c r="H37" s="67"/>
      <c r="I37" s="64" t="s">
        <v>40</v>
      </c>
      <c r="J37" s="65"/>
      <c r="K37" s="65"/>
      <c r="L37" s="62" t="s">
        <v>41</v>
      </c>
      <c r="M37" s="67"/>
      <c r="N37" s="64" t="s">
        <v>42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43</v>
      </c>
      <c r="C38" s="17"/>
      <c r="D38" s="70" t="s">
        <v>44</v>
      </c>
      <c r="E38" s="71">
        <f>SUMIF(Rozpocet!O5:O400,8,Rozpocet!I5:I400)</f>
        <v>0</v>
      </c>
      <c r="F38" s="72"/>
      <c r="G38" s="68">
        <v>8</v>
      </c>
      <c r="H38" s="73" t="s">
        <v>45</v>
      </c>
      <c r="I38" s="30"/>
      <c r="J38" s="74">
        <v>0</v>
      </c>
      <c r="K38" s="75"/>
      <c r="L38" s="68">
        <v>13</v>
      </c>
      <c r="M38" s="28" t="s">
        <v>46</v>
      </c>
      <c r="N38" s="36"/>
      <c r="O38" s="36"/>
      <c r="P38" s="76">
        <f>M49</f>
        <v>21</v>
      </c>
      <c r="Q38" s="77" t="s">
        <v>47</v>
      </c>
      <c r="R38" s="71">
        <v>0</v>
      </c>
      <c r="S38" s="72"/>
    </row>
    <row r="39" spans="1:19" ht="20.25" customHeight="1">
      <c r="A39" s="68">
        <v>2</v>
      </c>
      <c r="B39" s="78"/>
      <c r="C39" s="33"/>
      <c r="D39" s="70" t="s">
        <v>48</v>
      </c>
      <c r="E39" s="71">
        <f>SUMIF(Rozpocet!O10:O400,4,Rozpocet!I10:I400)</f>
        <v>0</v>
      </c>
      <c r="F39" s="72"/>
      <c r="G39" s="68">
        <v>9</v>
      </c>
      <c r="H39" s="14" t="s">
        <v>49</v>
      </c>
      <c r="I39" s="70"/>
      <c r="J39" s="74">
        <v>0</v>
      </c>
      <c r="K39" s="75"/>
      <c r="L39" s="68">
        <v>14</v>
      </c>
      <c r="M39" s="28" t="s">
        <v>50</v>
      </c>
      <c r="N39" s="36"/>
      <c r="O39" s="36"/>
      <c r="P39" s="76">
        <f>M49</f>
        <v>21</v>
      </c>
      <c r="Q39" s="77" t="s">
        <v>47</v>
      </c>
      <c r="R39" s="71">
        <v>0</v>
      </c>
      <c r="S39" s="72"/>
    </row>
    <row r="40" spans="1:19" ht="20.25" customHeight="1">
      <c r="A40" s="68">
        <v>3</v>
      </c>
      <c r="B40" s="69" t="s">
        <v>51</v>
      </c>
      <c r="C40" s="17"/>
      <c r="D40" s="70" t="s">
        <v>44</v>
      </c>
      <c r="E40" s="71">
        <f>SUMIF(Rozpocet!O11:O400,32,Rozpocet!I11:I400)</f>
        <v>0</v>
      </c>
      <c r="F40" s="72"/>
      <c r="G40" s="68">
        <v>10</v>
      </c>
      <c r="H40" s="73" t="s">
        <v>52</v>
      </c>
      <c r="I40" s="30"/>
      <c r="J40" s="74">
        <v>0</v>
      </c>
      <c r="K40" s="75"/>
      <c r="L40" s="68">
        <v>15</v>
      </c>
      <c r="M40" s="28" t="s">
        <v>53</v>
      </c>
      <c r="N40" s="36"/>
      <c r="O40" s="36"/>
      <c r="P40" s="76">
        <f>M49</f>
        <v>21</v>
      </c>
      <c r="Q40" s="77" t="s">
        <v>47</v>
      </c>
      <c r="R40" s="71">
        <v>0</v>
      </c>
      <c r="S40" s="72"/>
    </row>
    <row r="41" spans="1:19" ht="20.25" customHeight="1">
      <c r="A41" s="68">
        <v>4</v>
      </c>
      <c r="B41" s="78"/>
      <c r="C41" s="33"/>
      <c r="D41" s="70" t="s">
        <v>48</v>
      </c>
      <c r="E41" s="71">
        <f>SUMIF(Rozpocet!O12:O400,16,Rozpocet!I12:I400)+SUMIF(Rozpocet!O12:O400,128,Rozpocet!I12:I400)</f>
        <v>0</v>
      </c>
      <c r="F41" s="72"/>
      <c r="G41" s="68">
        <v>11</v>
      </c>
      <c r="H41" s="73"/>
      <c r="I41" s="30"/>
      <c r="J41" s="74">
        <v>0</v>
      </c>
      <c r="K41" s="75"/>
      <c r="L41" s="68">
        <v>16</v>
      </c>
      <c r="M41" s="28" t="s">
        <v>54</v>
      </c>
      <c r="N41" s="36"/>
      <c r="O41" s="36"/>
      <c r="P41" s="76">
        <f>M49</f>
        <v>21</v>
      </c>
      <c r="Q41" s="77" t="s">
        <v>47</v>
      </c>
      <c r="R41" s="71">
        <v>0</v>
      </c>
      <c r="S41" s="72"/>
    </row>
    <row r="42" spans="1:19" ht="20.25" customHeight="1">
      <c r="A42" s="68">
        <v>5</v>
      </c>
      <c r="B42" s="69" t="s">
        <v>55</v>
      </c>
      <c r="C42" s="17"/>
      <c r="D42" s="70" t="s">
        <v>44</v>
      </c>
      <c r="E42" s="71">
        <f>SUMIF(Rozpocet!O13:O400,256,Rozpocet!I13:I400)</f>
        <v>0</v>
      </c>
      <c r="F42" s="72"/>
      <c r="G42" s="79"/>
      <c r="H42" s="36"/>
      <c r="I42" s="30"/>
      <c r="J42" s="80"/>
      <c r="K42" s="75"/>
      <c r="L42" s="68">
        <v>17</v>
      </c>
      <c r="M42" s="28" t="s">
        <v>56</v>
      </c>
      <c r="N42" s="36"/>
      <c r="O42" s="36"/>
      <c r="P42" s="76">
        <f>M49</f>
        <v>21</v>
      </c>
      <c r="Q42" s="77" t="s">
        <v>47</v>
      </c>
      <c r="R42" s="71">
        <v>0</v>
      </c>
      <c r="S42" s="72"/>
    </row>
    <row r="43" spans="1:19" ht="20.25" customHeight="1">
      <c r="A43" s="68">
        <v>6</v>
      </c>
      <c r="B43" s="78"/>
      <c r="C43" s="33"/>
      <c r="D43" s="70" t="s">
        <v>48</v>
      </c>
      <c r="E43" s="71">
        <f>SUMIF(Rozpocet!O14:O400,64,Rozpocet!I14:I400)</f>
        <v>0</v>
      </c>
      <c r="F43" s="72"/>
      <c r="G43" s="79"/>
      <c r="H43" s="36"/>
      <c r="I43" s="30"/>
      <c r="J43" s="80"/>
      <c r="K43" s="75"/>
      <c r="L43" s="68">
        <v>18</v>
      </c>
      <c r="M43" s="73" t="s">
        <v>57</v>
      </c>
      <c r="N43" s="36"/>
      <c r="O43" s="36"/>
      <c r="P43" s="36"/>
      <c r="Q43" s="30"/>
      <c r="R43" s="71">
        <f>SUMIF(Rozpocet!O14:O400,1024,Rozpocet!I14:I400)</f>
        <v>0</v>
      </c>
      <c r="S43" s="72"/>
    </row>
    <row r="44" spans="1:19" ht="20.25" customHeight="1">
      <c r="A44" s="68">
        <v>7</v>
      </c>
      <c r="B44" s="81" t="s">
        <v>58</v>
      </c>
      <c r="C44" s="36"/>
      <c r="D44" s="30"/>
      <c r="E44" s="82">
        <f>SUM(E38:E43)</f>
        <v>0</v>
      </c>
      <c r="F44" s="46"/>
      <c r="G44" s="68">
        <v>12</v>
      </c>
      <c r="H44" s="81" t="s">
        <v>59</v>
      </c>
      <c r="I44" s="30"/>
      <c r="J44" s="83">
        <f>SUM(J38:J41)</f>
        <v>0</v>
      </c>
      <c r="K44" s="84"/>
      <c r="L44" s="68">
        <v>19</v>
      </c>
      <c r="M44" s="69" t="s">
        <v>60</v>
      </c>
      <c r="N44" s="26"/>
      <c r="O44" s="26"/>
      <c r="P44" s="26"/>
      <c r="Q44" s="85"/>
      <c r="R44" s="82">
        <f>SUM(R38:R43)</f>
        <v>0</v>
      </c>
      <c r="S44" s="46"/>
    </row>
    <row r="45" spans="1:19" ht="20.25" customHeight="1">
      <c r="A45" s="86">
        <v>20</v>
      </c>
      <c r="B45" s="87" t="s">
        <v>61</v>
      </c>
      <c r="C45" s="88"/>
      <c r="D45" s="89"/>
      <c r="E45" s="90">
        <f>SUMIF(Rozpocet!O14:O400,512,Rozpocet!I14:I400)</f>
        <v>0</v>
      </c>
      <c r="F45" s="42"/>
      <c r="G45" s="86">
        <v>21</v>
      </c>
      <c r="H45" s="87" t="s">
        <v>62</v>
      </c>
      <c r="I45" s="89"/>
      <c r="J45" s="91">
        <v>0</v>
      </c>
      <c r="K45" s="92">
        <f>M49</f>
        <v>21</v>
      </c>
      <c r="L45" s="86">
        <v>22</v>
      </c>
      <c r="M45" s="87" t="s">
        <v>63</v>
      </c>
      <c r="N45" s="88"/>
      <c r="O45" s="88"/>
      <c r="P45" s="88"/>
      <c r="Q45" s="89"/>
      <c r="R45" s="90">
        <f>SUMIF(Rozpocet!O14:O400,"&lt;4",Rozpocet!I14:I400)+SUMIF(Rozpocet!O14:O400,"&gt;1024",Rozpocet!I14:I400)</f>
        <v>0</v>
      </c>
      <c r="S45" s="42"/>
    </row>
    <row r="46" spans="1:19" ht="20.25" customHeight="1">
      <c r="A46" s="93" t="s">
        <v>21</v>
      </c>
      <c r="B46" s="11"/>
      <c r="C46" s="11"/>
      <c r="D46" s="11"/>
      <c r="E46" s="11"/>
      <c r="F46" s="94"/>
      <c r="G46" s="95"/>
      <c r="H46" s="11"/>
      <c r="I46" s="11"/>
      <c r="J46" s="11"/>
      <c r="K46" s="11"/>
      <c r="L46" s="62" t="s">
        <v>64</v>
      </c>
      <c r="M46" s="49"/>
      <c r="N46" s="64" t="s">
        <v>65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6"/>
      <c r="H47" s="14"/>
      <c r="I47" s="14"/>
      <c r="J47" s="14"/>
      <c r="K47" s="14"/>
      <c r="L47" s="68">
        <v>23</v>
      </c>
      <c r="M47" s="73" t="s">
        <v>66</v>
      </c>
      <c r="N47" s="36"/>
      <c r="O47" s="36"/>
      <c r="P47" s="36"/>
      <c r="Q47" s="72"/>
      <c r="R47" s="82">
        <f>ROUND(E44+J44+R44+E45+J45+R45,2)</f>
        <v>0</v>
      </c>
      <c r="S47" s="97">
        <f>E44+J44+R44+E45+J45+R45</f>
        <v>0</v>
      </c>
    </row>
    <row r="48" spans="1:19" ht="20.25" customHeight="1">
      <c r="A48" s="98" t="s">
        <v>67</v>
      </c>
      <c r="B48" s="32"/>
      <c r="C48" s="32"/>
      <c r="D48" s="32"/>
      <c r="E48" s="32"/>
      <c r="F48" s="33"/>
      <c r="G48" s="99" t="s">
        <v>68</v>
      </c>
      <c r="H48" s="32"/>
      <c r="I48" s="32"/>
      <c r="J48" s="32"/>
      <c r="K48" s="32"/>
      <c r="L48" s="68">
        <v>24</v>
      </c>
      <c r="M48" s="100">
        <v>15</v>
      </c>
      <c r="N48" s="33" t="s">
        <v>47</v>
      </c>
      <c r="O48" s="101">
        <f>R47-O49</f>
        <v>0</v>
      </c>
      <c r="P48" s="36" t="s">
        <v>69</v>
      </c>
      <c r="Q48" s="30"/>
      <c r="R48" s="102">
        <f>ROUNDUP(O48*M48/100,1)</f>
        <v>0</v>
      </c>
      <c r="S48" s="103">
        <f>O48*M48/100</f>
        <v>0</v>
      </c>
    </row>
    <row r="49" spans="1:19" ht="20.25" customHeight="1">
      <c r="A49" s="104" t="s">
        <v>19</v>
      </c>
      <c r="B49" s="26"/>
      <c r="C49" s="26"/>
      <c r="D49" s="26"/>
      <c r="E49" s="26"/>
      <c r="F49" s="17"/>
      <c r="G49" s="105"/>
      <c r="H49" s="26"/>
      <c r="I49" s="26"/>
      <c r="J49" s="26"/>
      <c r="K49" s="26"/>
      <c r="L49" s="68">
        <v>25</v>
      </c>
      <c r="M49" s="106">
        <v>21</v>
      </c>
      <c r="N49" s="30" t="s">
        <v>47</v>
      </c>
      <c r="O49" s="101">
        <f>ROUND(SUMIF(Rozpocet!N14:N400,M49,Rozpocet!I14:I400)+SUMIF(P38:P42,M49,R38:R42)+IF(K45=M49,J45,0),2)</f>
        <v>0</v>
      </c>
      <c r="P49" s="36" t="s">
        <v>69</v>
      </c>
      <c r="Q49" s="30"/>
      <c r="R49" s="71">
        <f>ROUNDUP(O49*M49/100,1)</f>
        <v>0</v>
      </c>
      <c r="S49" s="107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6"/>
      <c r="H50" s="14"/>
      <c r="I50" s="14"/>
      <c r="J50" s="14"/>
      <c r="K50" s="14"/>
      <c r="L50" s="86">
        <v>26</v>
      </c>
      <c r="M50" s="108" t="s">
        <v>70</v>
      </c>
      <c r="N50" s="88"/>
      <c r="O50" s="88"/>
      <c r="P50" s="88"/>
      <c r="Q50" s="109"/>
      <c r="R50" s="110">
        <f>R47+R48+R49</f>
        <v>0</v>
      </c>
      <c r="S50" s="111"/>
    </row>
    <row r="51" spans="1:19" ht="20.25" customHeight="1">
      <c r="A51" s="98" t="s">
        <v>67</v>
      </c>
      <c r="B51" s="32"/>
      <c r="C51" s="32"/>
      <c r="D51" s="32"/>
      <c r="E51" s="32"/>
      <c r="F51" s="33"/>
      <c r="G51" s="99" t="s">
        <v>68</v>
      </c>
      <c r="H51" s="32"/>
      <c r="I51" s="32"/>
      <c r="J51" s="32"/>
      <c r="K51" s="32"/>
      <c r="L51" s="62" t="s">
        <v>71</v>
      </c>
      <c r="M51" s="49"/>
      <c r="N51" s="64" t="s">
        <v>72</v>
      </c>
      <c r="O51" s="48"/>
      <c r="P51" s="48"/>
      <c r="Q51" s="48"/>
      <c r="R51" s="112"/>
      <c r="S51" s="51"/>
    </row>
    <row r="52" spans="1:19" ht="20.25" customHeight="1">
      <c r="A52" s="104" t="s">
        <v>23</v>
      </c>
      <c r="B52" s="26"/>
      <c r="C52" s="26"/>
      <c r="D52" s="26"/>
      <c r="E52" s="26"/>
      <c r="F52" s="17"/>
      <c r="G52" s="105"/>
      <c r="H52" s="26"/>
      <c r="I52" s="26"/>
      <c r="J52" s="26"/>
      <c r="K52" s="26"/>
      <c r="L52" s="68">
        <v>27</v>
      </c>
      <c r="M52" s="73" t="s">
        <v>73</v>
      </c>
      <c r="N52" s="36"/>
      <c r="O52" s="36"/>
      <c r="P52" s="36"/>
      <c r="Q52" s="30"/>
      <c r="R52" s="71">
        <v>0</v>
      </c>
      <c r="S52" s="72"/>
    </row>
    <row r="53" spans="1:19" ht="20.25" customHeight="1">
      <c r="A53" s="13"/>
      <c r="B53" s="14"/>
      <c r="C53" s="14"/>
      <c r="D53" s="14"/>
      <c r="E53" s="14"/>
      <c r="F53" s="20"/>
      <c r="G53" s="96"/>
      <c r="H53" s="14"/>
      <c r="I53" s="14"/>
      <c r="J53" s="14"/>
      <c r="K53" s="14"/>
      <c r="L53" s="68">
        <v>28</v>
      </c>
      <c r="M53" s="73" t="s">
        <v>74</v>
      </c>
      <c r="N53" s="36"/>
      <c r="O53" s="36"/>
      <c r="P53" s="36"/>
      <c r="Q53" s="30"/>
      <c r="R53" s="71">
        <v>0</v>
      </c>
      <c r="S53" s="72"/>
    </row>
    <row r="54" spans="1:19" ht="20.25" customHeight="1">
      <c r="A54" s="113" t="s">
        <v>67</v>
      </c>
      <c r="B54" s="41"/>
      <c r="C54" s="41"/>
      <c r="D54" s="41"/>
      <c r="E54" s="41"/>
      <c r="F54" s="114"/>
      <c r="G54" s="115" t="s">
        <v>68</v>
      </c>
      <c r="H54" s="41"/>
      <c r="I54" s="41"/>
      <c r="J54" s="41"/>
      <c r="K54" s="41"/>
      <c r="L54" s="86">
        <v>29</v>
      </c>
      <c r="M54" s="87" t="s">
        <v>75</v>
      </c>
      <c r="N54" s="88"/>
      <c r="O54" s="88"/>
      <c r="P54" s="88"/>
      <c r="Q54" s="89"/>
      <c r="R54" s="55">
        <v>0</v>
      </c>
      <c r="S54" s="116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7" t="s">
        <v>76</v>
      </c>
      <c r="B1" s="118"/>
      <c r="C1" s="118"/>
      <c r="D1" s="118"/>
      <c r="E1" s="118"/>
    </row>
    <row r="2" spans="1:5" ht="12" customHeight="1">
      <c r="A2" s="119" t="s">
        <v>77</v>
      </c>
      <c r="B2" s="120" t="str">
        <f>'Krycí list'!E5</f>
        <v>RÚ HRABYNĚ, pracoviště CHUCHELNÁ</v>
      </c>
      <c r="C2" s="121"/>
      <c r="D2" s="121"/>
      <c r="E2" s="121"/>
    </row>
    <row r="3" spans="1:5" ht="12" customHeight="1">
      <c r="A3" s="119" t="s">
        <v>78</v>
      </c>
      <c r="B3" s="120" t="str">
        <f>'Krycí list'!E7</f>
        <v>OPRAVA STROPU SPOJOVACÍ CHODBY MEZI OBJEKTY č.15 a č.16</v>
      </c>
      <c r="C3" s="122"/>
      <c r="D3" s="120"/>
      <c r="E3" s="123"/>
    </row>
    <row r="4" spans="1:5" ht="12" customHeight="1">
      <c r="A4" s="119" t="s">
        <v>79</v>
      </c>
      <c r="B4" s="120" t="str">
        <f>'Krycí list'!E9</f>
        <v>CELKOVÉ NÁKLADY STAVBY</v>
      </c>
      <c r="C4" s="122"/>
      <c r="D4" s="120"/>
      <c r="E4" s="123"/>
    </row>
    <row r="5" spans="1:5" ht="12" customHeight="1">
      <c r="A5" s="120" t="s">
        <v>80</v>
      </c>
      <c r="B5" s="120" t="str">
        <f>'Krycí list'!P5</f>
        <v>80100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81</v>
      </c>
      <c r="B7" s="120" t="str">
        <f>'Krycí list'!E26</f>
        <v>RÚ HRABYNĚ</v>
      </c>
      <c r="C7" s="122"/>
      <c r="D7" s="120"/>
      <c r="E7" s="123"/>
    </row>
    <row r="8" spans="1:5" ht="12" customHeight="1">
      <c r="A8" s="120" t="s">
        <v>82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83</v>
      </c>
      <c r="B9" s="120" t="s">
        <v>27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84</v>
      </c>
      <c r="B11" s="125" t="s">
        <v>85</v>
      </c>
      <c r="C11" s="126" t="s">
        <v>86</v>
      </c>
      <c r="D11" s="127" t="s">
        <v>87</v>
      </c>
      <c r="E11" s="126" t="s">
        <v>88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Rozpocet!D14</f>
        <v>HSV</v>
      </c>
      <c r="B14" s="137" t="str">
        <f>Rozpocet!E14</f>
        <v>Práce a dodávky HSV</v>
      </c>
      <c r="C14" s="138">
        <f>Rozpocet!I14</f>
        <v>0</v>
      </c>
      <c r="D14" s="139">
        <f>Rozpocet!K14</f>
        <v>42.95192688</v>
      </c>
      <c r="E14" s="139">
        <f>Rozpocet!M14</f>
        <v>11.027515000000001</v>
      </c>
    </row>
    <row r="15" spans="1:5" s="135" customFormat="1" ht="12.75" customHeight="1">
      <c r="A15" s="140" t="str">
        <f>Rozpocet!D15</f>
        <v>3</v>
      </c>
      <c r="B15" s="141" t="str">
        <f>Rozpocet!E15</f>
        <v>Svislé a kompletní konstrukce</v>
      </c>
      <c r="C15" s="142">
        <f>Rozpocet!I15</f>
        <v>0</v>
      </c>
      <c r="D15" s="143">
        <f>Rozpocet!K15</f>
        <v>17.238787650000003</v>
      </c>
      <c r="E15" s="143">
        <f>Rozpocet!M15</f>
        <v>0</v>
      </c>
    </row>
    <row r="16" spans="1:5" s="135" customFormat="1" ht="12.75" customHeight="1">
      <c r="A16" s="140" t="str">
        <f>Rozpocet!D47</f>
        <v>4</v>
      </c>
      <c r="B16" s="141" t="str">
        <f>Rozpocet!E47</f>
        <v>Vodorovné konstrukce</v>
      </c>
      <c r="C16" s="142">
        <f>Rozpocet!I47</f>
        <v>0</v>
      </c>
      <c r="D16" s="143">
        <f>Rozpocet!K47</f>
        <v>11.67293787</v>
      </c>
      <c r="E16" s="143">
        <f>Rozpocet!M47</f>
        <v>0</v>
      </c>
    </row>
    <row r="17" spans="1:5" s="135" customFormat="1" ht="12.75" customHeight="1">
      <c r="A17" s="140" t="str">
        <f>Rozpocet!D79</f>
        <v>6</v>
      </c>
      <c r="B17" s="141" t="str">
        <f>Rozpocet!E79</f>
        <v>Úpravy povrchů, podlahy a osazování výplní</v>
      </c>
      <c r="C17" s="142">
        <f>Rozpocet!I79</f>
        <v>0</v>
      </c>
      <c r="D17" s="143">
        <f>Rozpocet!K79</f>
        <v>9.61050416</v>
      </c>
      <c r="E17" s="143">
        <f>Rozpocet!M79</f>
        <v>0</v>
      </c>
    </row>
    <row r="18" spans="1:5" s="135" customFormat="1" ht="12.75" customHeight="1">
      <c r="A18" s="140" t="str">
        <f>Rozpocet!D128</f>
        <v>9</v>
      </c>
      <c r="B18" s="141" t="str">
        <f>Rozpocet!E128</f>
        <v>Ostatní konstrukce a práce-bourání</v>
      </c>
      <c r="C18" s="142">
        <f>Rozpocet!I128</f>
        <v>0</v>
      </c>
      <c r="D18" s="143">
        <f>Rozpocet!K128</f>
        <v>4.429697200000001</v>
      </c>
      <c r="E18" s="143">
        <f>Rozpocet!M128</f>
        <v>11.027515000000001</v>
      </c>
    </row>
    <row r="19" spans="1:5" s="135" customFormat="1" ht="12.75" customHeight="1">
      <c r="A19" s="144" t="str">
        <f>Rozpocet!D180</f>
        <v>99</v>
      </c>
      <c r="B19" s="145" t="str">
        <f>Rozpocet!E180</f>
        <v>Přesun hmot</v>
      </c>
      <c r="C19" s="146">
        <f>Rozpocet!I180</f>
        <v>0</v>
      </c>
      <c r="D19" s="147">
        <f>Rozpocet!K180</f>
        <v>0</v>
      </c>
      <c r="E19" s="147">
        <f>Rozpocet!M180</f>
        <v>0</v>
      </c>
    </row>
    <row r="20" spans="1:5" s="135" customFormat="1" ht="12.75" customHeight="1">
      <c r="A20" s="136" t="str">
        <f>Rozpocet!D186</f>
        <v>PSV</v>
      </c>
      <c r="B20" s="137" t="str">
        <f>Rozpocet!E186</f>
        <v>Práce a dodávky PSV</v>
      </c>
      <c r="C20" s="138">
        <f>Rozpocet!I186</f>
        <v>0</v>
      </c>
      <c r="D20" s="139">
        <f>Rozpocet!K186</f>
        <v>2.9953237099999996</v>
      </c>
      <c r="E20" s="139">
        <f>Rozpocet!M186</f>
        <v>5.04744306</v>
      </c>
    </row>
    <row r="21" spans="1:5" s="135" customFormat="1" ht="12.75" customHeight="1">
      <c r="A21" s="140" t="str">
        <f>Rozpocet!D187</f>
        <v>712</v>
      </c>
      <c r="B21" s="141" t="str">
        <f>Rozpocet!E187</f>
        <v>Povlakové krytiny</v>
      </c>
      <c r="C21" s="142">
        <f>Rozpocet!I187</f>
        <v>0</v>
      </c>
      <c r="D21" s="143">
        <f>Rozpocet!K187</f>
        <v>0.99920234</v>
      </c>
      <c r="E21" s="143">
        <f>Rozpocet!M187</f>
        <v>0.293448</v>
      </c>
    </row>
    <row r="22" spans="1:5" s="135" customFormat="1" ht="12.75" customHeight="1">
      <c r="A22" s="140" t="str">
        <f>Rozpocet!D235</f>
        <v>713</v>
      </c>
      <c r="B22" s="141" t="str">
        <f>Rozpocet!E235</f>
        <v>Izolace tepelné</v>
      </c>
      <c r="C22" s="142">
        <f>Rozpocet!I235</f>
        <v>0</v>
      </c>
      <c r="D22" s="143">
        <f>Rozpocet!K235</f>
        <v>0.10497930000000001</v>
      </c>
      <c r="E22" s="143">
        <f>Rozpocet!M235</f>
        <v>0.9765</v>
      </c>
    </row>
    <row r="23" spans="1:5" s="135" customFormat="1" ht="12.75" customHeight="1">
      <c r="A23" s="140" t="str">
        <f>Rozpocet!D248</f>
        <v>762</v>
      </c>
      <c r="B23" s="141" t="str">
        <f>Rozpocet!E248</f>
        <v>Konstrukce tesařské</v>
      </c>
      <c r="C23" s="142">
        <f>Rozpocet!I248</f>
        <v>0</v>
      </c>
      <c r="D23" s="143">
        <f>Rozpocet!K248</f>
        <v>0.55814931</v>
      </c>
      <c r="E23" s="143">
        <f>Rozpocet!M248</f>
        <v>1.0208135</v>
      </c>
    </row>
    <row r="24" spans="1:5" s="135" customFormat="1" ht="12.75" customHeight="1">
      <c r="A24" s="140" t="str">
        <f>Rozpocet!D298</f>
        <v>763</v>
      </c>
      <c r="B24" s="141" t="str">
        <f>Rozpocet!E298</f>
        <v>Konstrukce suché výstavby</v>
      </c>
      <c r="C24" s="142">
        <f>Rozpocet!I298</f>
        <v>0</v>
      </c>
      <c r="D24" s="143">
        <f>Rozpocet!K298</f>
        <v>0.3097405</v>
      </c>
      <c r="E24" s="143">
        <f>Rozpocet!M298</f>
        <v>0</v>
      </c>
    </row>
    <row r="25" spans="1:5" s="135" customFormat="1" ht="12.75" customHeight="1">
      <c r="A25" s="140" t="str">
        <f>Rozpocet!D303</f>
        <v>764</v>
      </c>
      <c r="B25" s="141" t="str">
        <f>Rozpocet!E303</f>
        <v>Konstrukce klempířské</v>
      </c>
      <c r="C25" s="142">
        <f>Rozpocet!I303</f>
        <v>0</v>
      </c>
      <c r="D25" s="143">
        <f>Rozpocet!K303</f>
        <v>0.22123936</v>
      </c>
      <c r="E25" s="143">
        <f>Rozpocet!M303</f>
        <v>0.51676096</v>
      </c>
    </row>
    <row r="26" spans="1:5" s="135" customFormat="1" ht="12.75" customHeight="1">
      <c r="A26" s="140" t="str">
        <f>Rozpocet!D329</f>
        <v>766</v>
      </c>
      <c r="B26" s="141" t="str">
        <f>Rozpocet!E329</f>
        <v>Konstrukce truhlářské</v>
      </c>
      <c r="C26" s="142">
        <f>Rozpocet!I329</f>
        <v>0</v>
      </c>
      <c r="D26" s="143">
        <f>Rozpocet!K329</f>
        <v>0</v>
      </c>
      <c r="E26" s="143">
        <f>Rozpocet!M329</f>
        <v>2.2399205999999996</v>
      </c>
    </row>
    <row r="27" spans="1:5" s="135" customFormat="1" ht="12.75" customHeight="1">
      <c r="A27" s="140" t="str">
        <f>Rozpocet!D335</f>
        <v>783</v>
      </c>
      <c r="B27" s="141" t="str">
        <f>Rozpocet!E335</f>
        <v>Dokončovací práce - nátěry</v>
      </c>
      <c r="C27" s="142">
        <f>Rozpocet!I335</f>
        <v>0</v>
      </c>
      <c r="D27" s="143">
        <f>Rozpocet!K335</f>
        <v>0.41245160000000003</v>
      </c>
      <c r="E27" s="143">
        <f>Rozpocet!M335</f>
        <v>0</v>
      </c>
    </row>
    <row r="28" spans="1:5" s="135" customFormat="1" ht="12.75" customHeight="1">
      <c r="A28" s="140" t="str">
        <f>Rozpocet!D361</f>
        <v>784</v>
      </c>
      <c r="B28" s="141" t="str">
        <f>Rozpocet!E361</f>
        <v>Dokončovací práce - malby</v>
      </c>
      <c r="C28" s="142">
        <f>Rozpocet!I361</f>
        <v>0</v>
      </c>
      <c r="D28" s="143">
        <f>Rozpocet!K361</f>
        <v>0.38956129999999994</v>
      </c>
      <c r="E28" s="143">
        <f>Rozpocet!M361</f>
        <v>0</v>
      </c>
    </row>
    <row r="29" spans="1:5" s="135" customFormat="1" ht="12.75" customHeight="1">
      <c r="A29" s="136" t="str">
        <f>Rozpocet!D384</f>
        <v>M</v>
      </c>
      <c r="B29" s="137" t="str">
        <f>Rozpocet!E384</f>
        <v>Práce a dodávky M</v>
      </c>
      <c r="C29" s="138">
        <f>Rozpocet!I384</f>
        <v>0</v>
      </c>
      <c r="D29" s="139">
        <f>Rozpocet!K384</f>
        <v>0</v>
      </c>
      <c r="E29" s="139">
        <f>Rozpocet!M384</f>
        <v>0</v>
      </c>
    </row>
    <row r="30" spans="1:5" s="135" customFormat="1" ht="12.75" customHeight="1">
      <c r="A30" s="140" t="str">
        <f>Rozpocet!D385</f>
        <v>21-m</v>
      </c>
      <c r="B30" s="141" t="str">
        <f>Rozpocet!E385</f>
        <v>Elektromontáže</v>
      </c>
      <c r="C30" s="142">
        <f>Rozpocet!I385</f>
        <v>0</v>
      </c>
      <c r="D30" s="143">
        <f>Rozpocet!K385</f>
        <v>0</v>
      </c>
      <c r="E30" s="143">
        <f>Rozpocet!M385</f>
        <v>0</v>
      </c>
    </row>
    <row r="31" spans="1:5" s="135" customFormat="1" ht="12.75" customHeight="1">
      <c r="A31" s="140" t="str">
        <f>Rozpocet!D392</f>
        <v>22-m</v>
      </c>
      <c r="B31" s="141" t="str">
        <f>Rozpocet!E392</f>
        <v>Montáže oznam. a zabezp. zařízení-slaboproud</v>
      </c>
      <c r="C31" s="142">
        <f>Rozpocet!I392</f>
        <v>0</v>
      </c>
      <c r="D31" s="143">
        <f>Rozpocet!K392</f>
        <v>0</v>
      </c>
      <c r="E31" s="143">
        <f>Rozpocet!M392</f>
        <v>0</v>
      </c>
    </row>
    <row r="32" spans="2:5" s="148" customFormat="1" ht="12.75" customHeight="1">
      <c r="B32" s="149" t="s">
        <v>89</v>
      </c>
      <c r="C32" s="150">
        <f>Rozpocet!I400</f>
        <v>0</v>
      </c>
      <c r="D32" s="151">
        <f>Rozpocet!K400</f>
        <v>45.94725059</v>
      </c>
      <c r="E32" s="151">
        <f>Rozpocet!M400</f>
        <v>16.07495806</v>
      </c>
    </row>
  </sheetData>
  <sheetProtection/>
  <printOptions horizontalCentered="1"/>
  <pageMargins left="1.1023621559143066" right="1.1023621559143066" top="0.787401556968689" bottom="0.787401556968689" header="0" footer="0"/>
  <pageSetup fitToHeight="999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0"/>
  <sheetViews>
    <sheetView showGridLines="0" tabSelected="1" zoomScalePageLayoutView="0" workbookViewId="0" topLeftCell="A1">
      <pane ySplit="13" topLeftCell="A191" activePane="bottomLeft" state="frozen"/>
      <selection pane="topLeft" activeCell="A1" sqref="A1"/>
      <selection pane="bottomLeft" activeCell="H406" sqref="H406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7" t="s">
        <v>90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  <c r="P1" s="153"/>
      <c r="Q1" s="152"/>
      <c r="R1" s="152"/>
      <c r="S1" s="152"/>
      <c r="T1" s="152"/>
    </row>
    <row r="2" spans="1:20" ht="11.25" customHeight="1">
      <c r="A2" s="119" t="s">
        <v>77</v>
      </c>
      <c r="B2" s="120"/>
      <c r="C2" s="120" t="str">
        <f>'Krycí list'!E5</f>
        <v>RÚ HRABYNĚ, pracoviště CHUCHELNÁ</v>
      </c>
      <c r="D2" s="120"/>
      <c r="E2" s="120"/>
      <c r="F2" s="120"/>
      <c r="G2" s="120"/>
      <c r="H2" s="120"/>
      <c r="I2" s="120"/>
      <c r="J2" s="120"/>
      <c r="K2" s="120"/>
      <c r="L2" s="152"/>
      <c r="M2" s="152"/>
      <c r="N2" s="152"/>
      <c r="O2" s="153"/>
      <c r="P2" s="153"/>
      <c r="Q2" s="152"/>
      <c r="R2" s="152"/>
      <c r="S2" s="152"/>
      <c r="T2" s="152"/>
    </row>
    <row r="3" spans="1:20" ht="11.25" customHeight="1">
      <c r="A3" s="119" t="s">
        <v>78</v>
      </c>
      <c r="B3" s="120"/>
      <c r="C3" s="120" t="str">
        <f>'Krycí list'!E7</f>
        <v>OPRAVA STROPU SPOJOVACÍ CHODBY MEZI OBJEKTY č.15 a č.16</v>
      </c>
      <c r="D3" s="120"/>
      <c r="E3" s="120"/>
      <c r="F3" s="120"/>
      <c r="G3" s="120"/>
      <c r="H3" s="120"/>
      <c r="I3" s="120"/>
      <c r="J3" s="120"/>
      <c r="K3" s="120"/>
      <c r="L3" s="152"/>
      <c r="M3" s="152"/>
      <c r="N3" s="152"/>
      <c r="O3" s="153"/>
      <c r="P3" s="153"/>
      <c r="Q3" s="152"/>
      <c r="R3" s="152"/>
      <c r="S3" s="152"/>
      <c r="T3" s="152"/>
    </row>
    <row r="4" spans="1:20" ht="11.25" customHeight="1">
      <c r="A4" s="119" t="s">
        <v>79</v>
      </c>
      <c r="B4" s="120"/>
      <c r="C4" s="120" t="str">
        <f>'Krycí list'!E9</f>
        <v>CELKOVÉ NÁKLADY STAVBY</v>
      </c>
      <c r="D4" s="120"/>
      <c r="E4" s="120"/>
      <c r="F4" s="120"/>
      <c r="G4" s="120"/>
      <c r="H4" s="120"/>
      <c r="I4" s="120"/>
      <c r="J4" s="120"/>
      <c r="K4" s="120"/>
      <c r="L4" s="152"/>
      <c r="M4" s="152"/>
      <c r="N4" s="152"/>
      <c r="O4" s="153"/>
      <c r="P4" s="153"/>
      <c r="Q4" s="152"/>
      <c r="R4" s="152"/>
      <c r="S4" s="152"/>
      <c r="T4" s="152"/>
    </row>
    <row r="5" spans="1:20" ht="11.25" customHeight="1">
      <c r="A5" s="120" t="s">
        <v>91</v>
      </c>
      <c r="B5" s="120"/>
      <c r="C5" s="120" t="str">
        <f>'Krycí list'!P5</f>
        <v>80100</v>
      </c>
      <c r="D5" s="120"/>
      <c r="E5" s="120"/>
      <c r="F5" s="120"/>
      <c r="G5" s="120"/>
      <c r="H5" s="120"/>
      <c r="I5" s="120"/>
      <c r="J5" s="120"/>
      <c r="K5" s="120"/>
      <c r="L5" s="152"/>
      <c r="M5" s="152"/>
      <c r="N5" s="152"/>
      <c r="O5" s="153"/>
      <c r="P5" s="153"/>
      <c r="Q5" s="152"/>
      <c r="R5" s="152"/>
      <c r="S5" s="152"/>
      <c r="T5" s="152"/>
    </row>
    <row r="6" spans="1:20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52"/>
      <c r="M6" s="152"/>
      <c r="N6" s="152"/>
      <c r="O6" s="153"/>
      <c r="P6" s="153"/>
      <c r="Q6" s="152"/>
      <c r="R6" s="152"/>
      <c r="S6" s="152"/>
      <c r="T6" s="152"/>
    </row>
    <row r="7" spans="1:20" ht="11.25" customHeight="1">
      <c r="A7" s="120" t="s">
        <v>81</v>
      </c>
      <c r="B7" s="120"/>
      <c r="C7" s="120" t="str">
        <f>'Krycí list'!E26</f>
        <v>RÚ HRABYNĚ</v>
      </c>
      <c r="D7" s="120"/>
      <c r="E7" s="120"/>
      <c r="F7" s="120"/>
      <c r="G7" s="120"/>
      <c r="H7" s="120"/>
      <c r="I7" s="120"/>
      <c r="J7" s="120"/>
      <c r="K7" s="120"/>
      <c r="L7" s="152"/>
      <c r="M7" s="152"/>
      <c r="N7" s="152"/>
      <c r="O7" s="153"/>
      <c r="P7" s="153"/>
      <c r="Q7" s="152"/>
      <c r="R7" s="152"/>
      <c r="S7" s="152"/>
      <c r="T7" s="152"/>
    </row>
    <row r="8" spans="1:20" ht="11.25" customHeight="1">
      <c r="A8" s="120" t="s">
        <v>82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52"/>
      <c r="M8" s="152"/>
      <c r="N8" s="152"/>
      <c r="O8" s="153"/>
      <c r="P8" s="153"/>
      <c r="Q8" s="152"/>
      <c r="R8" s="152"/>
      <c r="S8" s="152"/>
      <c r="T8" s="152"/>
    </row>
    <row r="9" spans="1:20" ht="11.25" customHeight="1">
      <c r="A9" s="120" t="s">
        <v>83</v>
      </c>
      <c r="B9" s="120"/>
      <c r="C9" s="120" t="s">
        <v>27</v>
      </c>
      <c r="D9" s="120"/>
      <c r="E9" s="120"/>
      <c r="F9" s="120"/>
      <c r="G9" s="120"/>
      <c r="H9" s="120"/>
      <c r="I9" s="120"/>
      <c r="J9" s="120"/>
      <c r="K9" s="120"/>
      <c r="L9" s="152"/>
      <c r="M9" s="152"/>
      <c r="N9" s="152"/>
      <c r="O9" s="153"/>
      <c r="P9" s="153"/>
      <c r="Q9" s="152"/>
      <c r="R9" s="152"/>
      <c r="S9" s="152"/>
      <c r="T9" s="152"/>
    </row>
    <row r="10" spans="1:20" ht="5.2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2"/>
      <c r="R10" s="152"/>
      <c r="S10" s="152"/>
      <c r="T10" s="152"/>
    </row>
    <row r="11" spans="1:21" ht="21.75" customHeight="1">
      <c r="A11" s="124" t="s">
        <v>92</v>
      </c>
      <c r="B11" s="125" t="s">
        <v>93</v>
      </c>
      <c r="C11" s="125" t="s">
        <v>94</v>
      </c>
      <c r="D11" s="125" t="s">
        <v>95</v>
      </c>
      <c r="E11" s="125" t="s">
        <v>85</v>
      </c>
      <c r="F11" s="125" t="s">
        <v>96</v>
      </c>
      <c r="G11" s="125" t="s">
        <v>97</v>
      </c>
      <c r="H11" s="125" t="s">
        <v>98</v>
      </c>
      <c r="I11" s="125" t="s">
        <v>86</v>
      </c>
      <c r="J11" s="125" t="s">
        <v>99</v>
      </c>
      <c r="K11" s="125" t="s">
        <v>87</v>
      </c>
      <c r="L11" s="125" t="s">
        <v>100</v>
      </c>
      <c r="M11" s="125" t="s">
        <v>101</v>
      </c>
      <c r="N11" s="125" t="s">
        <v>102</v>
      </c>
      <c r="O11" s="154" t="s">
        <v>103</v>
      </c>
      <c r="P11" s="155" t="s">
        <v>104</v>
      </c>
      <c r="Q11" s="125"/>
      <c r="R11" s="125"/>
      <c r="S11" s="125"/>
      <c r="T11" s="156" t="s">
        <v>105</v>
      </c>
      <c r="U11" s="157"/>
    </row>
    <row r="12" spans="1:21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29">
        <v>10</v>
      </c>
      <c r="O12" s="158">
        <v>11</v>
      </c>
      <c r="P12" s="159">
        <v>12</v>
      </c>
      <c r="Q12" s="129"/>
      <c r="R12" s="129"/>
      <c r="S12" s="129"/>
      <c r="T12" s="160">
        <v>11</v>
      </c>
      <c r="U12" s="157"/>
    </row>
    <row r="13" spans="1:20" ht="3.7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P13" s="161"/>
      <c r="Q13" s="152"/>
      <c r="R13" s="152"/>
      <c r="S13" s="152"/>
      <c r="T13" s="152"/>
    </row>
    <row r="14" spans="1:16" s="135" customFormat="1" ht="12.75" customHeight="1">
      <c r="A14" s="162"/>
      <c r="B14" s="163" t="s">
        <v>64</v>
      </c>
      <c r="C14" s="162"/>
      <c r="D14" s="162" t="s">
        <v>43</v>
      </c>
      <c r="E14" s="162" t="s">
        <v>106</v>
      </c>
      <c r="F14" s="162"/>
      <c r="G14" s="162"/>
      <c r="H14" s="162"/>
      <c r="I14" s="164">
        <f>I15+I47+I79+I128</f>
        <v>0</v>
      </c>
      <c r="J14" s="162"/>
      <c r="K14" s="165">
        <f>K15+K47+K79+K128</f>
        <v>42.95192688</v>
      </c>
      <c r="L14" s="162"/>
      <c r="M14" s="165">
        <f>M15+M47+M79+M128</f>
        <v>11.027515000000001</v>
      </c>
      <c r="N14" s="162"/>
      <c r="P14" s="137" t="s">
        <v>107</v>
      </c>
    </row>
    <row r="15" spans="2:16" s="135" customFormat="1" ht="12.75" customHeight="1">
      <c r="B15" s="140" t="s">
        <v>64</v>
      </c>
      <c r="D15" s="141" t="s">
        <v>108</v>
      </c>
      <c r="E15" s="141" t="s">
        <v>109</v>
      </c>
      <c r="I15" s="142">
        <f>SUM(I16:I46)</f>
        <v>0</v>
      </c>
      <c r="K15" s="143">
        <f>SUM(K16:K46)</f>
        <v>17.238787650000003</v>
      </c>
      <c r="M15" s="143">
        <f>SUM(M16:M46)</f>
        <v>0</v>
      </c>
      <c r="P15" s="141" t="s">
        <v>110</v>
      </c>
    </row>
    <row r="16" spans="1:16" s="14" customFormat="1" ht="24" customHeight="1">
      <c r="A16" s="166" t="s">
        <v>110</v>
      </c>
      <c r="B16" s="166" t="s">
        <v>111</v>
      </c>
      <c r="C16" s="166" t="s">
        <v>112</v>
      </c>
      <c r="D16" s="167" t="s">
        <v>113</v>
      </c>
      <c r="E16" s="168" t="s">
        <v>114</v>
      </c>
      <c r="F16" s="166" t="s">
        <v>115</v>
      </c>
      <c r="G16" s="169">
        <v>7</v>
      </c>
      <c r="H16" s="170">
        <v>0</v>
      </c>
      <c r="I16" s="170">
        <f>ROUND(G16*H16,2)</f>
        <v>0</v>
      </c>
      <c r="J16" s="171">
        <v>0.04843</v>
      </c>
      <c r="K16" s="169">
        <f>G16*J16</f>
        <v>0.33901000000000003</v>
      </c>
      <c r="L16" s="171">
        <v>0</v>
      </c>
      <c r="M16" s="169">
        <f>G16*L16</f>
        <v>0</v>
      </c>
      <c r="N16" s="172">
        <v>21</v>
      </c>
      <c r="O16" s="173">
        <v>4</v>
      </c>
      <c r="P16" s="14" t="s">
        <v>116</v>
      </c>
    </row>
    <row r="17" spans="4:19" s="14" customFormat="1" ht="15.75" customHeight="1">
      <c r="D17" s="174" t="s">
        <v>117</v>
      </c>
      <c r="E17" s="175" t="s">
        <v>118</v>
      </c>
      <c r="G17" s="176">
        <v>7</v>
      </c>
      <c r="P17" s="174" t="s">
        <v>116</v>
      </c>
      <c r="Q17" s="174" t="s">
        <v>116</v>
      </c>
      <c r="R17" s="174" t="s">
        <v>119</v>
      </c>
      <c r="S17" s="174" t="s">
        <v>110</v>
      </c>
    </row>
    <row r="18" spans="1:16" s="14" customFormat="1" ht="24" customHeight="1">
      <c r="A18" s="166" t="s">
        <v>116</v>
      </c>
      <c r="B18" s="166" t="s">
        <v>111</v>
      </c>
      <c r="C18" s="166" t="s">
        <v>112</v>
      </c>
      <c r="D18" s="167" t="s">
        <v>120</v>
      </c>
      <c r="E18" s="168" t="s">
        <v>121</v>
      </c>
      <c r="F18" s="166" t="s">
        <v>115</v>
      </c>
      <c r="G18" s="169">
        <v>47</v>
      </c>
      <c r="H18" s="170">
        <v>0</v>
      </c>
      <c r="I18" s="170">
        <f>ROUND(G18*H18,2)</f>
        <v>0</v>
      </c>
      <c r="J18" s="171">
        <v>0.09686</v>
      </c>
      <c r="K18" s="169">
        <f>G18*J18</f>
        <v>4.55242</v>
      </c>
      <c r="L18" s="171">
        <v>0</v>
      </c>
      <c r="M18" s="169">
        <f>G18*L18</f>
        <v>0</v>
      </c>
      <c r="N18" s="172">
        <v>21</v>
      </c>
      <c r="O18" s="173">
        <v>4</v>
      </c>
      <c r="P18" s="14" t="s">
        <v>116</v>
      </c>
    </row>
    <row r="19" spans="4:19" s="14" customFormat="1" ht="15.75" customHeight="1">
      <c r="D19" s="174" t="s">
        <v>122</v>
      </c>
      <c r="E19" s="175" t="s">
        <v>123</v>
      </c>
      <c r="G19" s="176">
        <v>47</v>
      </c>
      <c r="P19" s="174" t="s">
        <v>116</v>
      </c>
      <c r="Q19" s="174" t="s">
        <v>116</v>
      </c>
      <c r="R19" s="174" t="s">
        <v>119</v>
      </c>
      <c r="S19" s="174" t="s">
        <v>110</v>
      </c>
    </row>
    <row r="20" spans="1:16" s="14" customFormat="1" ht="24" customHeight="1">
      <c r="A20" s="166" t="s">
        <v>108</v>
      </c>
      <c r="B20" s="166" t="s">
        <v>111</v>
      </c>
      <c r="C20" s="166" t="s">
        <v>112</v>
      </c>
      <c r="D20" s="167" t="s">
        <v>124</v>
      </c>
      <c r="E20" s="168" t="s">
        <v>125</v>
      </c>
      <c r="F20" s="166" t="s">
        <v>115</v>
      </c>
      <c r="G20" s="169">
        <v>3</v>
      </c>
      <c r="H20" s="170">
        <v>0</v>
      </c>
      <c r="I20" s="170">
        <f>ROUND(G20*H20,2)</f>
        <v>0</v>
      </c>
      <c r="J20" s="171">
        <v>0.24042</v>
      </c>
      <c r="K20" s="169">
        <f>G20*J20</f>
        <v>0.72126</v>
      </c>
      <c r="L20" s="171">
        <v>0</v>
      </c>
      <c r="M20" s="169">
        <f>G20*L20</f>
        <v>0</v>
      </c>
      <c r="N20" s="172">
        <v>21</v>
      </c>
      <c r="O20" s="173">
        <v>4</v>
      </c>
      <c r="P20" s="14" t="s">
        <v>116</v>
      </c>
    </row>
    <row r="21" spans="4:19" s="14" customFormat="1" ht="15.75" customHeight="1">
      <c r="D21" s="174" t="s">
        <v>126</v>
      </c>
      <c r="E21" s="175" t="s">
        <v>127</v>
      </c>
      <c r="G21" s="176">
        <v>3</v>
      </c>
      <c r="P21" s="174" t="s">
        <v>116</v>
      </c>
      <c r="Q21" s="174" t="s">
        <v>116</v>
      </c>
      <c r="R21" s="174" t="s">
        <v>119</v>
      </c>
      <c r="S21" s="174" t="s">
        <v>110</v>
      </c>
    </row>
    <row r="22" spans="1:16" s="14" customFormat="1" ht="24" customHeight="1">
      <c r="A22" s="166" t="s">
        <v>128</v>
      </c>
      <c r="B22" s="166" t="s">
        <v>111</v>
      </c>
      <c r="C22" s="166" t="s">
        <v>112</v>
      </c>
      <c r="D22" s="167" t="s">
        <v>129</v>
      </c>
      <c r="E22" s="168" t="s">
        <v>130</v>
      </c>
      <c r="F22" s="166" t="s">
        <v>115</v>
      </c>
      <c r="G22" s="169">
        <v>4</v>
      </c>
      <c r="H22" s="170">
        <v>0</v>
      </c>
      <c r="I22" s="170">
        <f>ROUND(G22*H22,2)</f>
        <v>0</v>
      </c>
      <c r="J22" s="171">
        <v>0.39564</v>
      </c>
      <c r="K22" s="169">
        <f>G22*J22</f>
        <v>1.58256</v>
      </c>
      <c r="L22" s="171">
        <v>0</v>
      </c>
      <c r="M22" s="169">
        <f>G22*L22</f>
        <v>0</v>
      </c>
      <c r="N22" s="172">
        <v>21</v>
      </c>
      <c r="O22" s="173">
        <v>4</v>
      </c>
      <c r="P22" s="14" t="s">
        <v>116</v>
      </c>
    </row>
    <row r="23" spans="4:19" s="14" customFormat="1" ht="15.75" customHeight="1">
      <c r="D23" s="174" t="s">
        <v>131</v>
      </c>
      <c r="E23" s="175" t="s">
        <v>132</v>
      </c>
      <c r="G23" s="176">
        <v>4</v>
      </c>
      <c r="P23" s="174" t="s">
        <v>116</v>
      </c>
      <c r="Q23" s="174" t="s">
        <v>116</v>
      </c>
      <c r="R23" s="174" t="s">
        <v>119</v>
      </c>
      <c r="S23" s="174" t="s">
        <v>110</v>
      </c>
    </row>
    <row r="24" spans="1:16" s="14" customFormat="1" ht="13.5" customHeight="1">
      <c r="A24" s="166" t="s">
        <v>133</v>
      </c>
      <c r="B24" s="166" t="s">
        <v>111</v>
      </c>
      <c r="C24" s="166" t="s">
        <v>134</v>
      </c>
      <c r="D24" s="167" t="s">
        <v>135</v>
      </c>
      <c r="E24" s="168" t="s">
        <v>136</v>
      </c>
      <c r="F24" s="166" t="s">
        <v>137</v>
      </c>
      <c r="G24" s="169">
        <v>0.185</v>
      </c>
      <c r="H24" s="170">
        <v>0</v>
      </c>
      <c r="I24" s="170">
        <f>ROUND(G24*H24,2)</f>
        <v>0</v>
      </c>
      <c r="J24" s="171">
        <v>0.01709</v>
      </c>
      <c r="K24" s="169">
        <f>G24*J24</f>
        <v>0.0031616500000000002</v>
      </c>
      <c r="L24" s="171">
        <v>0</v>
      </c>
      <c r="M24" s="169">
        <f>G24*L24</f>
        <v>0</v>
      </c>
      <c r="N24" s="172">
        <v>21</v>
      </c>
      <c r="O24" s="173">
        <v>4</v>
      </c>
      <c r="P24" s="14" t="s">
        <v>116</v>
      </c>
    </row>
    <row r="25" spans="4:19" s="14" customFormat="1" ht="15.75" customHeight="1">
      <c r="D25" s="177"/>
      <c r="E25" s="178" t="s">
        <v>138</v>
      </c>
      <c r="G25" s="179"/>
      <c r="P25" s="177" t="s">
        <v>116</v>
      </c>
      <c r="Q25" s="177" t="s">
        <v>110</v>
      </c>
      <c r="R25" s="177" t="s">
        <v>119</v>
      </c>
      <c r="S25" s="177" t="s">
        <v>107</v>
      </c>
    </row>
    <row r="26" spans="4:19" s="14" customFormat="1" ht="15.75" customHeight="1">
      <c r="D26" s="174" t="s">
        <v>139</v>
      </c>
      <c r="E26" s="175" t="s">
        <v>140</v>
      </c>
      <c r="G26" s="176">
        <v>0.185</v>
      </c>
      <c r="P26" s="174" t="s">
        <v>116</v>
      </c>
      <c r="Q26" s="174" t="s">
        <v>116</v>
      </c>
      <c r="R26" s="174" t="s">
        <v>119</v>
      </c>
      <c r="S26" s="174" t="s">
        <v>110</v>
      </c>
    </row>
    <row r="27" spans="1:16" s="14" customFormat="1" ht="13.5" customHeight="1">
      <c r="A27" s="180" t="s">
        <v>141</v>
      </c>
      <c r="B27" s="180" t="s">
        <v>142</v>
      </c>
      <c r="C27" s="180" t="s">
        <v>143</v>
      </c>
      <c r="D27" s="181" t="s">
        <v>144</v>
      </c>
      <c r="E27" s="182" t="s">
        <v>145</v>
      </c>
      <c r="F27" s="180" t="s">
        <v>137</v>
      </c>
      <c r="G27" s="183">
        <v>0.2</v>
      </c>
      <c r="H27" s="184">
        <v>0</v>
      </c>
      <c r="I27" s="184">
        <f>ROUND(G27*H27,2)</f>
        <v>0</v>
      </c>
      <c r="J27" s="185">
        <v>1</v>
      </c>
      <c r="K27" s="183">
        <f>G27*J27</f>
        <v>0.2</v>
      </c>
      <c r="L27" s="185">
        <v>0</v>
      </c>
      <c r="M27" s="183">
        <f>G27*L27</f>
        <v>0</v>
      </c>
      <c r="N27" s="186">
        <v>21</v>
      </c>
      <c r="O27" s="187">
        <v>8</v>
      </c>
      <c r="P27" s="188" t="s">
        <v>116</v>
      </c>
    </row>
    <row r="28" spans="4:19" s="14" customFormat="1" ht="15.75" customHeight="1">
      <c r="D28" s="174"/>
      <c r="E28" s="175" t="s">
        <v>146</v>
      </c>
      <c r="G28" s="176">
        <v>0.2</v>
      </c>
      <c r="P28" s="174" t="s">
        <v>116</v>
      </c>
      <c r="Q28" s="174" t="s">
        <v>116</v>
      </c>
      <c r="R28" s="174" t="s">
        <v>119</v>
      </c>
      <c r="S28" s="174" t="s">
        <v>110</v>
      </c>
    </row>
    <row r="29" spans="1:16" s="14" customFormat="1" ht="13.5" customHeight="1">
      <c r="A29" s="166" t="s">
        <v>147</v>
      </c>
      <c r="B29" s="166" t="s">
        <v>111</v>
      </c>
      <c r="C29" s="166" t="s">
        <v>112</v>
      </c>
      <c r="D29" s="167" t="s">
        <v>148</v>
      </c>
      <c r="E29" s="168" t="s">
        <v>149</v>
      </c>
      <c r="F29" s="166" t="s">
        <v>150</v>
      </c>
      <c r="G29" s="169">
        <v>141</v>
      </c>
      <c r="H29" s="170">
        <v>0</v>
      </c>
      <c r="I29" s="170">
        <f>ROUND(G29*H29,2)</f>
        <v>0</v>
      </c>
      <c r="J29" s="171">
        <v>0.0652</v>
      </c>
      <c r="K29" s="169">
        <f>G29*J29</f>
        <v>9.1932</v>
      </c>
      <c r="L29" s="171">
        <v>0</v>
      </c>
      <c r="M29" s="169">
        <f>G29*L29</f>
        <v>0</v>
      </c>
      <c r="N29" s="172">
        <v>21</v>
      </c>
      <c r="O29" s="173">
        <v>4</v>
      </c>
      <c r="P29" s="14" t="s">
        <v>116</v>
      </c>
    </row>
    <row r="30" spans="4:19" s="14" customFormat="1" ht="15.75" customHeight="1">
      <c r="D30" s="177"/>
      <c r="E30" s="178" t="s">
        <v>151</v>
      </c>
      <c r="G30" s="179"/>
      <c r="P30" s="177" t="s">
        <v>116</v>
      </c>
      <c r="Q30" s="177" t="s">
        <v>110</v>
      </c>
      <c r="R30" s="177" t="s">
        <v>119</v>
      </c>
      <c r="S30" s="177" t="s">
        <v>107</v>
      </c>
    </row>
    <row r="31" spans="4:19" s="14" customFormat="1" ht="15.75" customHeight="1">
      <c r="D31" s="174" t="s">
        <v>152</v>
      </c>
      <c r="E31" s="175" t="s">
        <v>153</v>
      </c>
      <c r="G31" s="176">
        <v>141</v>
      </c>
      <c r="P31" s="174" t="s">
        <v>116</v>
      </c>
      <c r="Q31" s="174" t="s">
        <v>116</v>
      </c>
      <c r="R31" s="174" t="s">
        <v>119</v>
      </c>
      <c r="S31" s="174" t="s">
        <v>110</v>
      </c>
    </row>
    <row r="32" spans="1:16" s="14" customFormat="1" ht="13.5" customHeight="1">
      <c r="A32" s="166" t="s">
        <v>154</v>
      </c>
      <c r="B32" s="166" t="s">
        <v>111</v>
      </c>
      <c r="C32" s="166" t="s">
        <v>112</v>
      </c>
      <c r="D32" s="167" t="s">
        <v>155</v>
      </c>
      <c r="E32" s="168" t="s">
        <v>156</v>
      </c>
      <c r="F32" s="166" t="s">
        <v>150</v>
      </c>
      <c r="G32" s="169">
        <v>1.565</v>
      </c>
      <c r="H32" s="170">
        <v>0</v>
      </c>
      <c r="I32" s="170">
        <f>ROUND(G32*H32,2)</f>
        <v>0</v>
      </c>
      <c r="J32" s="171">
        <v>0.12156</v>
      </c>
      <c r="K32" s="169">
        <f>G32*J32</f>
        <v>0.1902414</v>
      </c>
      <c r="L32" s="171">
        <v>0</v>
      </c>
      <c r="M32" s="169">
        <f>G32*L32</f>
        <v>0</v>
      </c>
      <c r="N32" s="172">
        <v>21</v>
      </c>
      <c r="O32" s="173">
        <v>4</v>
      </c>
      <c r="P32" s="14" t="s">
        <v>116</v>
      </c>
    </row>
    <row r="33" spans="4:19" s="14" customFormat="1" ht="15.75" customHeight="1">
      <c r="D33" s="177"/>
      <c r="E33" s="178" t="s">
        <v>157</v>
      </c>
      <c r="G33" s="179"/>
      <c r="P33" s="177" t="s">
        <v>116</v>
      </c>
      <c r="Q33" s="177" t="s">
        <v>110</v>
      </c>
      <c r="R33" s="177" t="s">
        <v>119</v>
      </c>
      <c r="S33" s="177" t="s">
        <v>107</v>
      </c>
    </row>
    <row r="34" spans="4:19" s="14" customFormat="1" ht="15.75" customHeight="1">
      <c r="D34" s="174" t="s">
        <v>158</v>
      </c>
      <c r="E34" s="175" t="s">
        <v>159</v>
      </c>
      <c r="G34" s="176">
        <v>1.565</v>
      </c>
      <c r="P34" s="174" t="s">
        <v>116</v>
      </c>
      <c r="Q34" s="174" t="s">
        <v>116</v>
      </c>
      <c r="R34" s="174" t="s">
        <v>119</v>
      </c>
      <c r="S34" s="174" t="s">
        <v>110</v>
      </c>
    </row>
    <row r="35" spans="1:16" s="14" customFormat="1" ht="13.5" customHeight="1">
      <c r="A35" s="166" t="s">
        <v>160</v>
      </c>
      <c r="B35" s="166" t="s">
        <v>111</v>
      </c>
      <c r="C35" s="166" t="s">
        <v>134</v>
      </c>
      <c r="D35" s="167" t="s">
        <v>161</v>
      </c>
      <c r="E35" s="168" t="s">
        <v>162</v>
      </c>
      <c r="F35" s="166" t="s">
        <v>163</v>
      </c>
      <c r="G35" s="169">
        <v>2.07</v>
      </c>
      <c r="H35" s="170">
        <v>0</v>
      </c>
      <c r="I35" s="170">
        <f>ROUND(G35*H35,2)</f>
        <v>0</v>
      </c>
      <c r="J35" s="171">
        <v>0.17818</v>
      </c>
      <c r="K35" s="169">
        <f>G35*J35</f>
        <v>0.36883259999999995</v>
      </c>
      <c r="L35" s="171">
        <v>0</v>
      </c>
      <c r="M35" s="169">
        <f>G35*L35</f>
        <v>0</v>
      </c>
      <c r="N35" s="172">
        <v>21</v>
      </c>
      <c r="O35" s="173">
        <v>4</v>
      </c>
      <c r="P35" s="14" t="s">
        <v>116</v>
      </c>
    </row>
    <row r="36" spans="4:19" s="14" customFormat="1" ht="15.75" customHeight="1">
      <c r="D36" s="177"/>
      <c r="E36" s="178" t="s">
        <v>164</v>
      </c>
      <c r="G36" s="179"/>
      <c r="P36" s="177" t="s">
        <v>116</v>
      </c>
      <c r="Q36" s="177" t="s">
        <v>110</v>
      </c>
      <c r="R36" s="177" t="s">
        <v>119</v>
      </c>
      <c r="S36" s="177" t="s">
        <v>107</v>
      </c>
    </row>
    <row r="37" spans="4:19" s="14" customFormat="1" ht="15.75" customHeight="1">
      <c r="D37" s="174" t="s">
        <v>165</v>
      </c>
      <c r="E37" s="175" t="s">
        <v>166</v>
      </c>
      <c r="G37" s="176">
        <v>2.07</v>
      </c>
      <c r="P37" s="174" t="s">
        <v>116</v>
      </c>
      <c r="Q37" s="174" t="s">
        <v>116</v>
      </c>
      <c r="R37" s="174" t="s">
        <v>119</v>
      </c>
      <c r="S37" s="174" t="s">
        <v>110</v>
      </c>
    </row>
    <row r="38" spans="1:16" s="14" customFormat="1" ht="13.5" customHeight="1">
      <c r="A38" s="166" t="s">
        <v>167</v>
      </c>
      <c r="B38" s="166" t="s">
        <v>111</v>
      </c>
      <c r="C38" s="166" t="s">
        <v>134</v>
      </c>
      <c r="D38" s="167" t="s">
        <v>168</v>
      </c>
      <c r="E38" s="168" t="s">
        <v>169</v>
      </c>
      <c r="F38" s="166" t="s">
        <v>163</v>
      </c>
      <c r="G38" s="169">
        <v>4.14</v>
      </c>
      <c r="H38" s="170">
        <v>0</v>
      </c>
      <c r="I38" s="170">
        <f>ROUND(G38*H38,2)</f>
        <v>0</v>
      </c>
      <c r="J38" s="171">
        <v>0.00785</v>
      </c>
      <c r="K38" s="169">
        <f>G38*J38</f>
        <v>0.03249899999999999</v>
      </c>
      <c r="L38" s="171">
        <v>0</v>
      </c>
      <c r="M38" s="169">
        <f>G38*L38</f>
        <v>0</v>
      </c>
      <c r="N38" s="172">
        <v>21</v>
      </c>
      <c r="O38" s="173">
        <v>4</v>
      </c>
      <c r="P38" s="14" t="s">
        <v>116</v>
      </c>
    </row>
    <row r="39" spans="4:19" s="14" customFormat="1" ht="15.75" customHeight="1">
      <c r="D39" s="174"/>
      <c r="E39" s="175" t="s">
        <v>170</v>
      </c>
      <c r="G39" s="176">
        <v>4.14</v>
      </c>
      <c r="P39" s="174" t="s">
        <v>116</v>
      </c>
      <c r="Q39" s="174" t="s">
        <v>116</v>
      </c>
      <c r="R39" s="174" t="s">
        <v>119</v>
      </c>
      <c r="S39" s="174" t="s">
        <v>110</v>
      </c>
    </row>
    <row r="40" spans="1:16" s="14" customFormat="1" ht="24" customHeight="1">
      <c r="A40" s="166" t="s">
        <v>171</v>
      </c>
      <c r="B40" s="166" t="s">
        <v>111</v>
      </c>
      <c r="C40" s="166" t="s">
        <v>172</v>
      </c>
      <c r="D40" s="167" t="s">
        <v>173</v>
      </c>
      <c r="E40" s="168" t="s">
        <v>174</v>
      </c>
      <c r="F40" s="166" t="s">
        <v>175</v>
      </c>
      <c r="G40" s="169">
        <v>19.8</v>
      </c>
      <c r="H40" s="170">
        <v>0</v>
      </c>
      <c r="I40" s="170">
        <f>ROUND(G40*H40,2)</f>
        <v>0</v>
      </c>
      <c r="J40" s="171">
        <v>0.001</v>
      </c>
      <c r="K40" s="169">
        <f>G40*J40</f>
        <v>0.0198</v>
      </c>
      <c r="L40" s="171">
        <v>0</v>
      </c>
      <c r="M40" s="169">
        <f>G40*L40</f>
        <v>0</v>
      </c>
      <c r="N40" s="172">
        <v>21</v>
      </c>
      <c r="O40" s="173">
        <v>4</v>
      </c>
      <c r="P40" s="14" t="s">
        <v>116</v>
      </c>
    </row>
    <row r="41" spans="4:19" s="14" customFormat="1" ht="15.75" customHeight="1">
      <c r="D41" s="177"/>
      <c r="E41" s="178" t="s">
        <v>176</v>
      </c>
      <c r="G41" s="179"/>
      <c r="P41" s="177" t="s">
        <v>116</v>
      </c>
      <c r="Q41" s="177" t="s">
        <v>110</v>
      </c>
      <c r="R41" s="177" t="s">
        <v>119</v>
      </c>
      <c r="S41" s="177" t="s">
        <v>107</v>
      </c>
    </row>
    <row r="42" spans="4:19" s="14" customFormat="1" ht="15.75" customHeight="1">
      <c r="D42" s="177"/>
      <c r="E42" s="178" t="s">
        <v>177</v>
      </c>
      <c r="G42" s="179"/>
      <c r="P42" s="177" t="s">
        <v>116</v>
      </c>
      <c r="Q42" s="177" t="s">
        <v>110</v>
      </c>
      <c r="R42" s="177" t="s">
        <v>119</v>
      </c>
      <c r="S42" s="177" t="s">
        <v>107</v>
      </c>
    </row>
    <row r="43" spans="4:19" s="14" customFormat="1" ht="15.75" customHeight="1">
      <c r="D43" s="174" t="s">
        <v>178</v>
      </c>
      <c r="E43" s="175" t="s">
        <v>179</v>
      </c>
      <c r="G43" s="176">
        <v>19.8</v>
      </c>
      <c r="P43" s="174" t="s">
        <v>116</v>
      </c>
      <c r="Q43" s="174" t="s">
        <v>116</v>
      </c>
      <c r="R43" s="174" t="s">
        <v>119</v>
      </c>
      <c r="S43" s="174" t="s">
        <v>110</v>
      </c>
    </row>
    <row r="44" spans="1:16" s="14" customFormat="1" ht="24" customHeight="1">
      <c r="A44" s="166" t="s">
        <v>180</v>
      </c>
      <c r="B44" s="166" t="s">
        <v>111</v>
      </c>
      <c r="C44" s="166" t="s">
        <v>172</v>
      </c>
      <c r="D44" s="167" t="s">
        <v>181</v>
      </c>
      <c r="E44" s="168" t="s">
        <v>182</v>
      </c>
      <c r="F44" s="166" t="s">
        <v>175</v>
      </c>
      <c r="G44" s="169">
        <v>35.803</v>
      </c>
      <c r="H44" s="170">
        <v>0</v>
      </c>
      <c r="I44" s="170">
        <f>ROUND(G44*H44,2)</f>
        <v>0</v>
      </c>
      <c r="J44" s="171">
        <v>0.001</v>
      </c>
      <c r="K44" s="169">
        <f>G44*J44</f>
        <v>0.035802999999999995</v>
      </c>
      <c r="L44" s="171">
        <v>0</v>
      </c>
      <c r="M44" s="169">
        <f>G44*L44</f>
        <v>0</v>
      </c>
      <c r="N44" s="172">
        <v>21</v>
      </c>
      <c r="O44" s="173">
        <v>4</v>
      </c>
      <c r="P44" s="14" t="s">
        <v>116</v>
      </c>
    </row>
    <row r="45" spans="4:19" s="14" customFormat="1" ht="15.75" customHeight="1">
      <c r="D45" s="177"/>
      <c r="E45" s="178" t="s">
        <v>183</v>
      </c>
      <c r="G45" s="179"/>
      <c r="P45" s="177" t="s">
        <v>116</v>
      </c>
      <c r="Q45" s="177" t="s">
        <v>110</v>
      </c>
      <c r="R45" s="177" t="s">
        <v>119</v>
      </c>
      <c r="S45" s="177" t="s">
        <v>107</v>
      </c>
    </row>
    <row r="46" spans="4:19" s="14" customFormat="1" ht="15.75" customHeight="1">
      <c r="D46" s="174" t="s">
        <v>184</v>
      </c>
      <c r="E46" s="175" t="s">
        <v>185</v>
      </c>
      <c r="G46" s="176">
        <v>35.803</v>
      </c>
      <c r="P46" s="174" t="s">
        <v>116</v>
      </c>
      <c r="Q46" s="174" t="s">
        <v>116</v>
      </c>
      <c r="R46" s="174" t="s">
        <v>119</v>
      </c>
      <c r="S46" s="174" t="s">
        <v>110</v>
      </c>
    </row>
    <row r="47" spans="2:16" s="135" customFormat="1" ht="12.75" customHeight="1">
      <c r="B47" s="140" t="s">
        <v>64</v>
      </c>
      <c r="D47" s="141" t="s">
        <v>128</v>
      </c>
      <c r="E47" s="141" t="s">
        <v>186</v>
      </c>
      <c r="I47" s="142">
        <f>SUM(I48:I78)</f>
        <v>0</v>
      </c>
      <c r="K47" s="143">
        <f>SUM(K48:K78)</f>
        <v>11.67293787</v>
      </c>
      <c r="M47" s="143">
        <f>SUM(M48:M78)</f>
        <v>0</v>
      </c>
      <c r="P47" s="141" t="s">
        <v>110</v>
      </c>
    </row>
    <row r="48" spans="1:16" s="14" customFormat="1" ht="24" customHeight="1">
      <c r="A48" s="166" t="s">
        <v>187</v>
      </c>
      <c r="B48" s="166" t="s">
        <v>111</v>
      </c>
      <c r="C48" s="166" t="s">
        <v>172</v>
      </c>
      <c r="D48" s="167" t="s">
        <v>188</v>
      </c>
      <c r="E48" s="168" t="s">
        <v>189</v>
      </c>
      <c r="F48" s="166" t="s">
        <v>150</v>
      </c>
      <c r="G48" s="169">
        <v>131.405</v>
      </c>
      <c r="H48" s="170">
        <v>0</v>
      </c>
      <c r="I48" s="170">
        <f>ROUND(G48*H48,2)</f>
        <v>0</v>
      </c>
      <c r="J48" s="171">
        <v>0.00048</v>
      </c>
      <c r="K48" s="169">
        <f>G48*J48</f>
        <v>0.0630744</v>
      </c>
      <c r="L48" s="171">
        <v>0</v>
      </c>
      <c r="M48" s="169">
        <f>G48*L48</f>
        <v>0</v>
      </c>
      <c r="N48" s="172">
        <v>21</v>
      </c>
      <c r="O48" s="173">
        <v>4</v>
      </c>
      <c r="P48" s="14" t="s">
        <v>116</v>
      </c>
    </row>
    <row r="49" spans="4:19" s="14" customFormat="1" ht="15.75" customHeight="1">
      <c r="D49" s="177"/>
      <c r="E49" s="178" t="s">
        <v>190</v>
      </c>
      <c r="G49" s="179"/>
      <c r="P49" s="177" t="s">
        <v>116</v>
      </c>
      <c r="Q49" s="177" t="s">
        <v>110</v>
      </c>
      <c r="R49" s="177" t="s">
        <v>119</v>
      </c>
      <c r="S49" s="177" t="s">
        <v>107</v>
      </c>
    </row>
    <row r="50" spans="4:19" s="14" customFormat="1" ht="15.75" customHeight="1">
      <c r="D50" s="174"/>
      <c r="E50" s="175" t="s">
        <v>191</v>
      </c>
      <c r="G50" s="176">
        <v>52.725</v>
      </c>
      <c r="P50" s="174" t="s">
        <v>116</v>
      </c>
      <c r="Q50" s="174" t="s">
        <v>116</v>
      </c>
      <c r="R50" s="174" t="s">
        <v>119</v>
      </c>
      <c r="S50" s="174" t="s">
        <v>107</v>
      </c>
    </row>
    <row r="51" spans="4:19" s="14" customFormat="1" ht="15.75" customHeight="1">
      <c r="D51" s="174"/>
      <c r="E51" s="175" t="s">
        <v>192</v>
      </c>
      <c r="G51" s="176">
        <v>4.28</v>
      </c>
      <c r="P51" s="174" t="s">
        <v>116</v>
      </c>
      <c r="Q51" s="174" t="s">
        <v>116</v>
      </c>
      <c r="R51" s="174" t="s">
        <v>119</v>
      </c>
      <c r="S51" s="174" t="s">
        <v>107</v>
      </c>
    </row>
    <row r="52" spans="4:19" s="14" customFormat="1" ht="15.75" customHeight="1">
      <c r="D52" s="174"/>
      <c r="E52" s="175" t="s">
        <v>193</v>
      </c>
      <c r="G52" s="176">
        <v>17.94</v>
      </c>
      <c r="P52" s="174" t="s">
        <v>116</v>
      </c>
      <c r="Q52" s="174" t="s">
        <v>116</v>
      </c>
      <c r="R52" s="174" t="s">
        <v>119</v>
      </c>
      <c r="S52" s="174" t="s">
        <v>107</v>
      </c>
    </row>
    <row r="53" spans="4:19" s="14" customFormat="1" ht="15.75" customHeight="1">
      <c r="D53" s="177"/>
      <c r="E53" s="178" t="s">
        <v>194</v>
      </c>
      <c r="G53" s="189"/>
      <c r="P53" s="177" t="s">
        <v>116</v>
      </c>
      <c r="Q53" s="177" t="s">
        <v>110</v>
      </c>
      <c r="R53" s="177" t="s">
        <v>119</v>
      </c>
      <c r="S53" s="177" t="s">
        <v>107</v>
      </c>
    </row>
    <row r="54" spans="4:19" s="14" customFormat="1" ht="15.75" customHeight="1">
      <c r="D54" s="174"/>
      <c r="E54" s="175" t="s">
        <v>195</v>
      </c>
      <c r="G54" s="176">
        <v>28.56</v>
      </c>
      <c r="P54" s="174" t="s">
        <v>116</v>
      </c>
      <c r="Q54" s="174" t="s">
        <v>116</v>
      </c>
      <c r="R54" s="174" t="s">
        <v>119</v>
      </c>
      <c r="S54" s="174" t="s">
        <v>107</v>
      </c>
    </row>
    <row r="55" spans="4:19" s="14" customFormat="1" ht="15.75" customHeight="1">
      <c r="D55" s="174"/>
      <c r="E55" s="175" t="s">
        <v>196</v>
      </c>
      <c r="G55" s="176">
        <v>2.28</v>
      </c>
      <c r="P55" s="174" t="s">
        <v>116</v>
      </c>
      <c r="Q55" s="174" t="s">
        <v>116</v>
      </c>
      <c r="R55" s="174" t="s">
        <v>119</v>
      </c>
      <c r="S55" s="174" t="s">
        <v>107</v>
      </c>
    </row>
    <row r="56" spans="4:19" s="14" customFormat="1" ht="15.75" customHeight="1">
      <c r="D56" s="174"/>
      <c r="E56" s="175" t="s">
        <v>197</v>
      </c>
      <c r="G56" s="176">
        <v>8.2</v>
      </c>
      <c r="P56" s="174" t="s">
        <v>116</v>
      </c>
      <c r="Q56" s="174" t="s">
        <v>116</v>
      </c>
      <c r="R56" s="174" t="s">
        <v>119</v>
      </c>
      <c r="S56" s="174" t="s">
        <v>107</v>
      </c>
    </row>
    <row r="57" spans="4:19" s="14" customFormat="1" ht="24" customHeight="1">
      <c r="D57" s="177"/>
      <c r="E57" s="178" t="s">
        <v>198</v>
      </c>
      <c r="G57" s="189"/>
      <c r="P57" s="177" t="s">
        <v>116</v>
      </c>
      <c r="Q57" s="177" t="s">
        <v>110</v>
      </c>
      <c r="R57" s="177" t="s">
        <v>119</v>
      </c>
      <c r="S57" s="177" t="s">
        <v>107</v>
      </c>
    </row>
    <row r="58" spans="4:19" s="14" customFormat="1" ht="15.75" customHeight="1">
      <c r="D58" s="174"/>
      <c r="E58" s="175" t="s">
        <v>199</v>
      </c>
      <c r="G58" s="176">
        <v>10.2</v>
      </c>
      <c r="P58" s="174" t="s">
        <v>116</v>
      </c>
      <c r="Q58" s="174" t="s">
        <v>116</v>
      </c>
      <c r="R58" s="174" t="s">
        <v>119</v>
      </c>
      <c r="S58" s="174" t="s">
        <v>107</v>
      </c>
    </row>
    <row r="59" spans="4:19" s="14" customFormat="1" ht="15.75" customHeight="1">
      <c r="D59" s="174"/>
      <c r="E59" s="175" t="s">
        <v>200</v>
      </c>
      <c r="G59" s="176">
        <v>1.5</v>
      </c>
      <c r="P59" s="174" t="s">
        <v>116</v>
      </c>
      <c r="Q59" s="174" t="s">
        <v>116</v>
      </c>
      <c r="R59" s="174" t="s">
        <v>119</v>
      </c>
      <c r="S59" s="174" t="s">
        <v>107</v>
      </c>
    </row>
    <row r="60" spans="4:19" s="14" customFormat="1" ht="15.75" customHeight="1">
      <c r="D60" s="174"/>
      <c r="E60" s="175" t="s">
        <v>201</v>
      </c>
      <c r="G60" s="176">
        <v>4.2</v>
      </c>
      <c r="P60" s="174" t="s">
        <v>116</v>
      </c>
      <c r="Q60" s="174" t="s">
        <v>116</v>
      </c>
      <c r="R60" s="174" t="s">
        <v>119</v>
      </c>
      <c r="S60" s="174" t="s">
        <v>107</v>
      </c>
    </row>
    <row r="61" spans="4:19" s="14" customFormat="1" ht="15.75" customHeight="1">
      <c r="D61" s="177"/>
      <c r="E61" s="178" t="s">
        <v>202</v>
      </c>
      <c r="G61" s="189"/>
      <c r="P61" s="177" t="s">
        <v>116</v>
      </c>
      <c r="Q61" s="177" t="s">
        <v>110</v>
      </c>
      <c r="R61" s="177" t="s">
        <v>119</v>
      </c>
      <c r="S61" s="177" t="s">
        <v>107</v>
      </c>
    </row>
    <row r="62" spans="4:19" s="14" customFormat="1" ht="15.75" customHeight="1">
      <c r="D62" s="174"/>
      <c r="E62" s="175" t="s">
        <v>203</v>
      </c>
      <c r="G62" s="176">
        <v>1.52</v>
      </c>
      <c r="P62" s="174" t="s">
        <v>116</v>
      </c>
      <c r="Q62" s="174" t="s">
        <v>116</v>
      </c>
      <c r="R62" s="174" t="s">
        <v>119</v>
      </c>
      <c r="S62" s="174" t="s">
        <v>107</v>
      </c>
    </row>
    <row r="63" spans="4:19" s="14" customFormat="1" ht="15.75" customHeight="1">
      <c r="D63" s="190"/>
      <c r="E63" s="191" t="s">
        <v>204</v>
      </c>
      <c r="G63" s="192">
        <v>131.405</v>
      </c>
      <c r="P63" s="190" t="s">
        <v>116</v>
      </c>
      <c r="Q63" s="190" t="s">
        <v>128</v>
      </c>
      <c r="R63" s="190" t="s">
        <v>119</v>
      </c>
      <c r="S63" s="190" t="s">
        <v>110</v>
      </c>
    </row>
    <row r="64" spans="1:16" s="14" customFormat="1" ht="13.5" customHeight="1">
      <c r="A64" s="166" t="s">
        <v>205</v>
      </c>
      <c r="B64" s="166" t="s">
        <v>111</v>
      </c>
      <c r="C64" s="166" t="s">
        <v>134</v>
      </c>
      <c r="D64" s="167" t="s">
        <v>206</v>
      </c>
      <c r="E64" s="168" t="s">
        <v>207</v>
      </c>
      <c r="F64" s="166" t="s">
        <v>137</v>
      </c>
      <c r="G64" s="169">
        <v>10.583</v>
      </c>
      <c r="H64" s="170">
        <v>0</v>
      </c>
      <c r="I64" s="170">
        <f>ROUND(G64*H64,2)</f>
        <v>0</v>
      </c>
      <c r="J64" s="171">
        <v>0.01709</v>
      </c>
      <c r="K64" s="169">
        <f>G64*J64</f>
        <v>0.18086347000000003</v>
      </c>
      <c r="L64" s="171">
        <v>0</v>
      </c>
      <c r="M64" s="169">
        <f>G64*L64</f>
        <v>0</v>
      </c>
      <c r="N64" s="172">
        <v>21</v>
      </c>
      <c r="O64" s="173">
        <v>4</v>
      </c>
      <c r="P64" s="14" t="s">
        <v>116</v>
      </c>
    </row>
    <row r="65" spans="4:19" s="14" customFormat="1" ht="15.75" customHeight="1">
      <c r="D65" s="177"/>
      <c r="E65" s="178" t="s">
        <v>208</v>
      </c>
      <c r="G65" s="179"/>
      <c r="P65" s="177" t="s">
        <v>116</v>
      </c>
      <c r="Q65" s="177" t="s">
        <v>110</v>
      </c>
      <c r="R65" s="177" t="s">
        <v>119</v>
      </c>
      <c r="S65" s="177" t="s">
        <v>107</v>
      </c>
    </row>
    <row r="66" spans="4:19" s="14" customFormat="1" ht="15.75" customHeight="1">
      <c r="D66" s="174"/>
      <c r="E66" s="175" t="s">
        <v>209</v>
      </c>
      <c r="G66" s="176">
        <v>2.056</v>
      </c>
      <c r="P66" s="174" t="s">
        <v>116</v>
      </c>
      <c r="Q66" s="174" t="s">
        <v>116</v>
      </c>
      <c r="R66" s="174" t="s">
        <v>119</v>
      </c>
      <c r="S66" s="174" t="s">
        <v>107</v>
      </c>
    </row>
    <row r="67" spans="4:19" s="14" customFormat="1" ht="15.75" customHeight="1">
      <c r="D67" s="193" t="s">
        <v>210</v>
      </c>
      <c r="E67" s="194" t="s">
        <v>211</v>
      </c>
      <c r="G67" s="195">
        <v>2.056</v>
      </c>
      <c r="P67" s="193" t="s">
        <v>116</v>
      </c>
      <c r="Q67" s="193" t="s">
        <v>108</v>
      </c>
      <c r="R67" s="193" t="s">
        <v>119</v>
      </c>
      <c r="S67" s="193" t="s">
        <v>107</v>
      </c>
    </row>
    <row r="68" spans="4:19" s="14" customFormat="1" ht="15.75" customHeight="1">
      <c r="D68" s="174"/>
      <c r="E68" s="175" t="s">
        <v>212</v>
      </c>
      <c r="G68" s="176">
        <v>0.651</v>
      </c>
      <c r="P68" s="174" t="s">
        <v>116</v>
      </c>
      <c r="Q68" s="174" t="s">
        <v>116</v>
      </c>
      <c r="R68" s="174" t="s">
        <v>119</v>
      </c>
      <c r="S68" s="174" t="s">
        <v>107</v>
      </c>
    </row>
    <row r="69" spans="4:19" s="14" customFormat="1" ht="15.75" customHeight="1">
      <c r="D69" s="193" t="s">
        <v>213</v>
      </c>
      <c r="E69" s="194" t="s">
        <v>211</v>
      </c>
      <c r="G69" s="195">
        <v>0.651</v>
      </c>
      <c r="P69" s="193" t="s">
        <v>116</v>
      </c>
      <c r="Q69" s="193" t="s">
        <v>108</v>
      </c>
      <c r="R69" s="193" t="s">
        <v>119</v>
      </c>
      <c r="S69" s="193" t="s">
        <v>107</v>
      </c>
    </row>
    <row r="70" spans="4:19" s="14" customFormat="1" ht="15.75" customHeight="1">
      <c r="D70" s="174"/>
      <c r="E70" s="175" t="s">
        <v>214</v>
      </c>
      <c r="G70" s="176">
        <v>7.876</v>
      </c>
      <c r="P70" s="174" t="s">
        <v>116</v>
      </c>
      <c r="Q70" s="174" t="s">
        <v>116</v>
      </c>
      <c r="R70" s="174" t="s">
        <v>119</v>
      </c>
      <c r="S70" s="174" t="s">
        <v>107</v>
      </c>
    </row>
    <row r="71" spans="4:19" s="14" customFormat="1" ht="15.75" customHeight="1">
      <c r="D71" s="193" t="s">
        <v>215</v>
      </c>
      <c r="E71" s="194" t="s">
        <v>211</v>
      </c>
      <c r="G71" s="195">
        <v>7.876</v>
      </c>
      <c r="P71" s="193" t="s">
        <v>116</v>
      </c>
      <c r="Q71" s="193" t="s">
        <v>108</v>
      </c>
      <c r="R71" s="193" t="s">
        <v>119</v>
      </c>
      <c r="S71" s="193" t="s">
        <v>107</v>
      </c>
    </row>
    <row r="72" spans="4:19" s="14" customFormat="1" ht="15.75" customHeight="1">
      <c r="D72" s="190"/>
      <c r="E72" s="191" t="s">
        <v>204</v>
      </c>
      <c r="G72" s="192">
        <v>10.583</v>
      </c>
      <c r="P72" s="190" t="s">
        <v>116</v>
      </c>
      <c r="Q72" s="190" t="s">
        <v>128</v>
      </c>
      <c r="R72" s="190" t="s">
        <v>119</v>
      </c>
      <c r="S72" s="190" t="s">
        <v>110</v>
      </c>
    </row>
    <row r="73" spans="1:16" s="14" customFormat="1" ht="13.5" customHeight="1">
      <c r="A73" s="180" t="s">
        <v>216</v>
      </c>
      <c r="B73" s="180" t="s">
        <v>142</v>
      </c>
      <c r="C73" s="180" t="s">
        <v>143</v>
      </c>
      <c r="D73" s="181" t="s">
        <v>217</v>
      </c>
      <c r="E73" s="182" t="s">
        <v>218</v>
      </c>
      <c r="F73" s="180" t="s">
        <v>137</v>
      </c>
      <c r="G73" s="183">
        <v>2.22</v>
      </c>
      <c r="H73" s="184">
        <v>0</v>
      </c>
      <c r="I73" s="184">
        <f>ROUND(G73*H73,2)</f>
        <v>0</v>
      </c>
      <c r="J73" s="185">
        <v>1</v>
      </c>
      <c r="K73" s="183">
        <f>G73*J73</f>
        <v>2.22</v>
      </c>
      <c r="L73" s="185">
        <v>0</v>
      </c>
      <c r="M73" s="183">
        <f>G73*L73</f>
        <v>0</v>
      </c>
      <c r="N73" s="186">
        <v>21</v>
      </c>
      <c r="O73" s="187">
        <v>8</v>
      </c>
      <c r="P73" s="188" t="s">
        <v>116</v>
      </c>
    </row>
    <row r="74" spans="4:19" s="14" customFormat="1" ht="15.75" customHeight="1">
      <c r="D74" s="174"/>
      <c r="E74" s="175" t="s">
        <v>219</v>
      </c>
      <c r="G74" s="176">
        <v>2.22</v>
      </c>
      <c r="P74" s="174" t="s">
        <v>116</v>
      </c>
      <c r="Q74" s="174" t="s">
        <v>116</v>
      </c>
      <c r="R74" s="174" t="s">
        <v>119</v>
      </c>
      <c r="S74" s="174" t="s">
        <v>110</v>
      </c>
    </row>
    <row r="75" spans="1:16" s="14" customFormat="1" ht="13.5" customHeight="1">
      <c r="A75" s="180" t="s">
        <v>220</v>
      </c>
      <c r="B75" s="180" t="s">
        <v>142</v>
      </c>
      <c r="C75" s="180" t="s">
        <v>143</v>
      </c>
      <c r="D75" s="181" t="s">
        <v>144</v>
      </c>
      <c r="E75" s="182" t="s">
        <v>145</v>
      </c>
      <c r="F75" s="180" t="s">
        <v>137</v>
      </c>
      <c r="G75" s="183">
        <v>0.703</v>
      </c>
      <c r="H75" s="184">
        <v>0</v>
      </c>
      <c r="I75" s="184">
        <f>ROUND(G75*H75,2)</f>
        <v>0</v>
      </c>
      <c r="J75" s="185">
        <v>1</v>
      </c>
      <c r="K75" s="183">
        <f>G75*J75</f>
        <v>0.703</v>
      </c>
      <c r="L75" s="185">
        <v>0</v>
      </c>
      <c r="M75" s="183">
        <f>G75*L75</f>
        <v>0</v>
      </c>
      <c r="N75" s="186">
        <v>21</v>
      </c>
      <c r="O75" s="187">
        <v>8</v>
      </c>
      <c r="P75" s="188" t="s">
        <v>116</v>
      </c>
    </row>
    <row r="76" spans="4:19" s="14" customFormat="1" ht="15.75" customHeight="1">
      <c r="D76" s="174"/>
      <c r="E76" s="175" t="s">
        <v>221</v>
      </c>
      <c r="G76" s="176">
        <v>0.703</v>
      </c>
      <c r="P76" s="174" t="s">
        <v>116</v>
      </c>
      <c r="Q76" s="174" t="s">
        <v>116</v>
      </c>
      <c r="R76" s="174" t="s">
        <v>119</v>
      </c>
      <c r="S76" s="174" t="s">
        <v>110</v>
      </c>
    </row>
    <row r="77" spans="1:16" s="14" customFormat="1" ht="13.5" customHeight="1">
      <c r="A77" s="180" t="s">
        <v>222</v>
      </c>
      <c r="B77" s="180" t="s">
        <v>142</v>
      </c>
      <c r="C77" s="180" t="s">
        <v>143</v>
      </c>
      <c r="D77" s="181" t="s">
        <v>223</v>
      </c>
      <c r="E77" s="182" t="s">
        <v>224</v>
      </c>
      <c r="F77" s="180" t="s">
        <v>137</v>
      </c>
      <c r="G77" s="183">
        <v>8.506</v>
      </c>
      <c r="H77" s="184">
        <v>0</v>
      </c>
      <c r="I77" s="184">
        <f>ROUND(G77*H77,2)</f>
        <v>0</v>
      </c>
      <c r="J77" s="185">
        <v>1</v>
      </c>
      <c r="K77" s="183">
        <f>G77*J77</f>
        <v>8.506</v>
      </c>
      <c r="L77" s="185">
        <v>0</v>
      </c>
      <c r="M77" s="183">
        <f>G77*L77</f>
        <v>0</v>
      </c>
      <c r="N77" s="186">
        <v>21</v>
      </c>
      <c r="O77" s="187">
        <v>8</v>
      </c>
      <c r="P77" s="188" t="s">
        <v>116</v>
      </c>
    </row>
    <row r="78" spans="4:19" s="14" customFormat="1" ht="15.75" customHeight="1">
      <c r="D78" s="174"/>
      <c r="E78" s="175" t="s">
        <v>225</v>
      </c>
      <c r="G78" s="176">
        <v>8.506</v>
      </c>
      <c r="P78" s="174" t="s">
        <v>116</v>
      </c>
      <c r="Q78" s="174" t="s">
        <v>116</v>
      </c>
      <c r="R78" s="174" t="s">
        <v>119</v>
      </c>
      <c r="S78" s="174" t="s">
        <v>110</v>
      </c>
    </row>
    <row r="79" spans="2:16" s="135" customFormat="1" ht="12.75" customHeight="1">
      <c r="B79" s="140" t="s">
        <v>64</v>
      </c>
      <c r="D79" s="141" t="s">
        <v>141</v>
      </c>
      <c r="E79" s="141" t="s">
        <v>226</v>
      </c>
      <c r="I79" s="142">
        <f>SUM(I80:I127)</f>
        <v>0</v>
      </c>
      <c r="K79" s="143">
        <f>SUM(K80:K127)</f>
        <v>9.61050416</v>
      </c>
      <c r="M79" s="143">
        <f>SUM(M80:M127)</f>
        <v>0</v>
      </c>
      <c r="P79" s="141" t="s">
        <v>110</v>
      </c>
    </row>
    <row r="80" spans="1:16" s="14" customFormat="1" ht="13.5" customHeight="1">
      <c r="A80" s="166" t="s">
        <v>227</v>
      </c>
      <c r="B80" s="166" t="s">
        <v>111</v>
      </c>
      <c r="C80" s="166" t="s">
        <v>112</v>
      </c>
      <c r="D80" s="167" t="s">
        <v>228</v>
      </c>
      <c r="E80" s="168" t="s">
        <v>229</v>
      </c>
      <c r="F80" s="166" t="s">
        <v>163</v>
      </c>
      <c r="G80" s="169">
        <v>24.75</v>
      </c>
      <c r="H80" s="170">
        <v>0</v>
      </c>
      <c r="I80" s="170">
        <f>ROUND(G80*H80,2)</f>
        <v>0</v>
      </c>
      <c r="J80" s="171">
        <v>0.04</v>
      </c>
      <c r="K80" s="169">
        <f>G80*J80</f>
        <v>0.99</v>
      </c>
      <c r="L80" s="171">
        <v>0</v>
      </c>
      <c r="M80" s="169">
        <f>G80*L80</f>
        <v>0</v>
      </c>
      <c r="N80" s="172">
        <v>21</v>
      </c>
      <c r="O80" s="173">
        <v>4</v>
      </c>
      <c r="P80" s="14" t="s">
        <v>116</v>
      </c>
    </row>
    <row r="81" spans="4:19" s="14" customFormat="1" ht="15.75" customHeight="1">
      <c r="D81" s="177"/>
      <c r="E81" s="178" t="s">
        <v>230</v>
      </c>
      <c r="G81" s="179"/>
      <c r="P81" s="177" t="s">
        <v>116</v>
      </c>
      <c r="Q81" s="177" t="s">
        <v>110</v>
      </c>
      <c r="R81" s="177" t="s">
        <v>119</v>
      </c>
      <c r="S81" s="177" t="s">
        <v>107</v>
      </c>
    </row>
    <row r="82" spans="4:19" s="14" customFormat="1" ht="15.75" customHeight="1">
      <c r="D82" s="174"/>
      <c r="E82" s="175" t="s">
        <v>231</v>
      </c>
      <c r="G82" s="176">
        <v>15.75</v>
      </c>
      <c r="P82" s="174" t="s">
        <v>116</v>
      </c>
      <c r="Q82" s="174" t="s">
        <v>116</v>
      </c>
      <c r="R82" s="174" t="s">
        <v>119</v>
      </c>
      <c r="S82" s="174" t="s">
        <v>107</v>
      </c>
    </row>
    <row r="83" spans="4:19" s="14" customFormat="1" ht="15.75" customHeight="1">
      <c r="D83" s="174"/>
      <c r="E83" s="175" t="s">
        <v>232</v>
      </c>
      <c r="G83" s="176">
        <v>9</v>
      </c>
      <c r="P83" s="174" t="s">
        <v>116</v>
      </c>
      <c r="Q83" s="174" t="s">
        <v>116</v>
      </c>
      <c r="R83" s="174" t="s">
        <v>119</v>
      </c>
      <c r="S83" s="174" t="s">
        <v>107</v>
      </c>
    </row>
    <row r="84" spans="4:19" s="14" customFormat="1" ht="15.75" customHeight="1">
      <c r="D84" s="190" t="s">
        <v>233</v>
      </c>
      <c r="E84" s="191" t="s">
        <v>204</v>
      </c>
      <c r="G84" s="192">
        <v>24.75</v>
      </c>
      <c r="P84" s="190" t="s">
        <v>116</v>
      </c>
      <c r="Q84" s="190" t="s">
        <v>128</v>
      </c>
      <c r="R84" s="190" t="s">
        <v>119</v>
      </c>
      <c r="S84" s="190" t="s">
        <v>110</v>
      </c>
    </row>
    <row r="85" spans="1:16" s="14" customFormat="1" ht="24" customHeight="1">
      <c r="A85" s="166" t="s">
        <v>234</v>
      </c>
      <c r="B85" s="166" t="s">
        <v>111</v>
      </c>
      <c r="C85" s="166" t="s">
        <v>112</v>
      </c>
      <c r="D85" s="167" t="s">
        <v>235</v>
      </c>
      <c r="E85" s="168" t="s">
        <v>236</v>
      </c>
      <c r="F85" s="166" t="s">
        <v>163</v>
      </c>
      <c r="G85" s="169">
        <v>30.45</v>
      </c>
      <c r="H85" s="170">
        <v>0</v>
      </c>
      <c r="I85" s="170">
        <f>ROUND(G85*H85,2)</f>
        <v>0</v>
      </c>
      <c r="J85" s="171">
        <v>0.04153</v>
      </c>
      <c r="K85" s="169">
        <f>G85*J85</f>
        <v>1.2645885</v>
      </c>
      <c r="L85" s="171">
        <v>0</v>
      </c>
      <c r="M85" s="169">
        <f>G85*L85</f>
        <v>0</v>
      </c>
      <c r="N85" s="172">
        <v>21</v>
      </c>
      <c r="O85" s="173">
        <v>4</v>
      </c>
      <c r="P85" s="14" t="s">
        <v>116</v>
      </c>
    </row>
    <row r="86" spans="4:19" s="14" customFormat="1" ht="15.75" customHeight="1">
      <c r="D86" s="177"/>
      <c r="E86" s="178" t="s">
        <v>237</v>
      </c>
      <c r="G86" s="179"/>
      <c r="P86" s="177" t="s">
        <v>116</v>
      </c>
      <c r="Q86" s="177" t="s">
        <v>110</v>
      </c>
      <c r="R86" s="177" t="s">
        <v>119</v>
      </c>
      <c r="S86" s="177" t="s">
        <v>107</v>
      </c>
    </row>
    <row r="87" spans="4:19" s="14" customFormat="1" ht="15.75" customHeight="1">
      <c r="D87" s="174"/>
      <c r="E87" s="175" t="s">
        <v>238</v>
      </c>
      <c r="G87" s="176">
        <v>24.75</v>
      </c>
      <c r="P87" s="174" t="s">
        <v>116</v>
      </c>
      <c r="Q87" s="174" t="s">
        <v>116</v>
      </c>
      <c r="R87" s="174" t="s">
        <v>119</v>
      </c>
      <c r="S87" s="174" t="s">
        <v>107</v>
      </c>
    </row>
    <row r="88" spans="4:19" s="14" customFormat="1" ht="15.75" customHeight="1">
      <c r="D88" s="177"/>
      <c r="E88" s="178" t="s">
        <v>239</v>
      </c>
      <c r="G88" s="189"/>
      <c r="P88" s="177" t="s">
        <v>116</v>
      </c>
      <c r="Q88" s="177" t="s">
        <v>110</v>
      </c>
      <c r="R88" s="177" t="s">
        <v>119</v>
      </c>
      <c r="S88" s="177" t="s">
        <v>107</v>
      </c>
    </row>
    <row r="89" spans="4:19" s="14" customFormat="1" ht="15.75" customHeight="1">
      <c r="D89" s="174"/>
      <c r="E89" s="175" t="s">
        <v>240</v>
      </c>
      <c r="G89" s="176">
        <v>5.7</v>
      </c>
      <c r="P89" s="174" t="s">
        <v>116</v>
      </c>
      <c r="Q89" s="174" t="s">
        <v>116</v>
      </c>
      <c r="R89" s="174" t="s">
        <v>119</v>
      </c>
      <c r="S89" s="174" t="s">
        <v>107</v>
      </c>
    </row>
    <row r="90" spans="4:19" s="14" customFormat="1" ht="15.75" customHeight="1">
      <c r="D90" s="190" t="s">
        <v>241</v>
      </c>
      <c r="E90" s="191" t="s">
        <v>204</v>
      </c>
      <c r="G90" s="192">
        <v>30.45</v>
      </c>
      <c r="P90" s="190" t="s">
        <v>116</v>
      </c>
      <c r="Q90" s="190" t="s">
        <v>128</v>
      </c>
      <c r="R90" s="190" t="s">
        <v>119</v>
      </c>
      <c r="S90" s="190" t="s">
        <v>110</v>
      </c>
    </row>
    <row r="91" spans="1:16" s="14" customFormat="1" ht="13.5" customHeight="1">
      <c r="A91" s="166" t="s">
        <v>242</v>
      </c>
      <c r="B91" s="166" t="s">
        <v>111</v>
      </c>
      <c r="C91" s="166" t="s">
        <v>112</v>
      </c>
      <c r="D91" s="167" t="s">
        <v>243</v>
      </c>
      <c r="E91" s="168" t="s">
        <v>244</v>
      </c>
      <c r="F91" s="166" t="s">
        <v>163</v>
      </c>
      <c r="G91" s="169">
        <v>21.15</v>
      </c>
      <c r="H91" s="170">
        <v>0</v>
      </c>
      <c r="I91" s="170">
        <f>ROUND(G91*H91,2)</f>
        <v>0</v>
      </c>
      <c r="J91" s="171">
        <v>0.04</v>
      </c>
      <c r="K91" s="169">
        <f>G91*J91</f>
        <v>0.846</v>
      </c>
      <c r="L91" s="171">
        <v>0</v>
      </c>
      <c r="M91" s="169">
        <f>G91*L91</f>
        <v>0</v>
      </c>
      <c r="N91" s="172">
        <v>21</v>
      </c>
      <c r="O91" s="173">
        <v>4</v>
      </c>
      <c r="P91" s="14" t="s">
        <v>116</v>
      </c>
    </row>
    <row r="92" spans="4:19" s="14" customFormat="1" ht="15.75" customHeight="1">
      <c r="D92" s="177"/>
      <c r="E92" s="178" t="s">
        <v>245</v>
      </c>
      <c r="G92" s="179"/>
      <c r="P92" s="177" t="s">
        <v>116</v>
      </c>
      <c r="Q92" s="177" t="s">
        <v>110</v>
      </c>
      <c r="R92" s="177" t="s">
        <v>119</v>
      </c>
      <c r="S92" s="177" t="s">
        <v>107</v>
      </c>
    </row>
    <row r="93" spans="4:19" s="14" customFormat="1" ht="15.75" customHeight="1">
      <c r="D93" s="174" t="s">
        <v>246</v>
      </c>
      <c r="E93" s="175" t="s">
        <v>247</v>
      </c>
      <c r="G93" s="176">
        <v>21.15</v>
      </c>
      <c r="P93" s="174" t="s">
        <v>116</v>
      </c>
      <c r="Q93" s="174" t="s">
        <v>116</v>
      </c>
      <c r="R93" s="174" t="s">
        <v>119</v>
      </c>
      <c r="S93" s="174" t="s">
        <v>110</v>
      </c>
    </row>
    <row r="94" spans="1:16" s="14" customFormat="1" ht="24" customHeight="1">
      <c r="A94" s="166" t="s">
        <v>248</v>
      </c>
      <c r="B94" s="166" t="s">
        <v>111</v>
      </c>
      <c r="C94" s="166" t="s">
        <v>112</v>
      </c>
      <c r="D94" s="167" t="s">
        <v>249</v>
      </c>
      <c r="E94" s="168" t="s">
        <v>250</v>
      </c>
      <c r="F94" s="166" t="s">
        <v>163</v>
      </c>
      <c r="G94" s="169">
        <v>21.15</v>
      </c>
      <c r="H94" s="170">
        <v>0</v>
      </c>
      <c r="I94" s="170">
        <f>ROUND(G94*H94,2)</f>
        <v>0</v>
      </c>
      <c r="J94" s="171">
        <v>0.04153</v>
      </c>
      <c r="K94" s="169">
        <f>G94*J94</f>
        <v>0.8783594999999998</v>
      </c>
      <c r="L94" s="171">
        <v>0</v>
      </c>
      <c r="M94" s="169">
        <f>G94*L94</f>
        <v>0</v>
      </c>
      <c r="N94" s="172">
        <v>21</v>
      </c>
      <c r="O94" s="173">
        <v>4</v>
      </c>
      <c r="P94" s="14" t="s">
        <v>116</v>
      </c>
    </row>
    <row r="95" spans="4:19" s="14" customFormat="1" ht="15.75" customHeight="1">
      <c r="D95" s="177"/>
      <c r="E95" s="178" t="s">
        <v>251</v>
      </c>
      <c r="G95" s="179"/>
      <c r="P95" s="177" t="s">
        <v>116</v>
      </c>
      <c r="Q95" s="177" t="s">
        <v>110</v>
      </c>
      <c r="R95" s="177" t="s">
        <v>119</v>
      </c>
      <c r="S95" s="177" t="s">
        <v>107</v>
      </c>
    </row>
    <row r="96" spans="4:19" s="14" customFormat="1" ht="15.75" customHeight="1">
      <c r="D96" s="174" t="s">
        <v>252</v>
      </c>
      <c r="E96" s="175" t="s">
        <v>253</v>
      </c>
      <c r="G96" s="176">
        <v>21.15</v>
      </c>
      <c r="P96" s="174" t="s">
        <v>116</v>
      </c>
      <c r="Q96" s="174" t="s">
        <v>116</v>
      </c>
      <c r="R96" s="174" t="s">
        <v>119</v>
      </c>
      <c r="S96" s="174" t="s">
        <v>110</v>
      </c>
    </row>
    <row r="97" spans="1:16" s="14" customFormat="1" ht="24" customHeight="1">
      <c r="A97" s="166" t="s">
        <v>254</v>
      </c>
      <c r="B97" s="166" t="s">
        <v>111</v>
      </c>
      <c r="C97" s="166" t="s">
        <v>112</v>
      </c>
      <c r="D97" s="167" t="s">
        <v>255</v>
      </c>
      <c r="E97" s="168" t="s">
        <v>256</v>
      </c>
      <c r="F97" s="166" t="s">
        <v>163</v>
      </c>
      <c r="G97" s="169">
        <v>10.88</v>
      </c>
      <c r="H97" s="170">
        <v>0</v>
      </c>
      <c r="I97" s="170">
        <f>ROUND(G97*H97,2)</f>
        <v>0</v>
      </c>
      <c r="J97" s="171">
        <v>0.04153</v>
      </c>
      <c r="K97" s="169">
        <f>G97*J97</f>
        <v>0.4518464</v>
      </c>
      <c r="L97" s="171">
        <v>0</v>
      </c>
      <c r="M97" s="169">
        <f>G97*L97</f>
        <v>0</v>
      </c>
      <c r="N97" s="172">
        <v>21</v>
      </c>
      <c r="O97" s="173">
        <v>4</v>
      </c>
      <c r="P97" s="14" t="s">
        <v>116</v>
      </c>
    </row>
    <row r="98" spans="4:19" s="14" customFormat="1" ht="15.75" customHeight="1">
      <c r="D98" s="177"/>
      <c r="E98" s="178" t="s">
        <v>257</v>
      </c>
      <c r="G98" s="179"/>
      <c r="P98" s="177" t="s">
        <v>116</v>
      </c>
      <c r="Q98" s="177" t="s">
        <v>110</v>
      </c>
      <c r="R98" s="177" t="s">
        <v>119</v>
      </c>
      <c r="S98" s="177" t="s">
        <v>107</v>
      </c>
    </row>
    <row r="99" spans="4:19" s="14" customFormat="1" ht="15.75" customHeight="1">
      <c r="D99" s="174"/>
      <c r="E99" s="175" t="s">
        <v>258</v>
      </c>
      <c r="G99" s="176">
        <v>9.81</v>
      </c>
      <c r="P99" s="174" t="s">
        <v>116</v>
      </c>
      <c r="Q99" s="174" t="s">
        <v>116</v>
      </c>
      <c r="R99" s="174" t="s">
        <v>119</v>
      </c>
      <c r="S99" s="174" t="s">
        <v>107</v>
      </c>
    </row>
    <row r="100" spans="4:19" s="14" customFormat="1" ht="15.75" customHeight="1">
      <c r="D100" s="177"/>
      <c r="E100" s="178" t="s">
        <v>259</v>
      </c>
      <c r="G100" s="189"/>
      <c r="P100" s="177" t="s">
        <v>116</v>
      </c>
      <c r="Q100" s="177" t="s">
        <v>110</v>
      </c>
      <c r="R100" s="177" t="s">
        <v>119</v>
      </c>
      <c r="S100" s="177" t="s">
        <v>107</v>
      </c>
    </row>
    <row r="101" spans="4:19" s="14" customFormat="1" ht="15.75" customHeight="1">
      <c r="D101" s="174"/>
      <c r="E101" s="175" t="s">
        <v>260</v>
      </c>
      <c r="G101" s="176">
        <v>1.07</v>
      </c>
      <c r="P101" s="174" t="s">
        <v>116</v>
      </c>
      <c r="Q101" s="174" t="s">
        <v>116</v>
      </c>
      <c r="R101" s="174" t="s">
        <v>119</v>
      </c>
      <c r="S101" s="174" t="s">
        <v>107</v>
      </c>
    </row>
    <row r="102" spans="4:19" s="14" customFormat="1" ht="15.75" customHeight="1">
      <c r="D102" s="190" t="s">
        <v>261</v>
      </c>
      <c r="E102" s="191" t="s">
        <v>204</v>
      </c>
      <c r="G102" s="192">
        <v>10.88</v>
      </c>
      <c r="P102" s="190" t="s">
        <v>116</v>
      </c>
      <c r="Q102" s="190" t="s">
        <v>128</v>
      </c>
      <c r="R102" s="190" t="s">
        <v>119</v>
      </c>
      <c r="S102" s="190" t="s">
        <v>110</v>
      </c>
    </row>
    <row r="103" spans="1:16" s="14" customFormat="1" ht="24" customHeight="1">
      <c r="A103" s="166" t="s">
        <v>262</v>
      </c>
      <c r="B103" s="166" t="s">
        <v>111</v>
      </c>
      <c r="C103" s="166" t="s">
        <v>112</v>
      </c>
      <c r="D103" s="167" t="s">
        <v>263</v>
      </c>
      <c r="E103" s="168" t="s">
        <v>264</v>
      </c>
      <c r="F103" s="166" t="s">
        <v>115</v>
      </c>
      <c r="G103" s="169">
        <v>61</v>
      </c>
      <c r="H103" s="170">
        <v>0</v>
      </c>
      <c r="I103" s="170">
        <f>ROUND(G103*H103,2)</f>
        <v>0</v>
      </c>
      <c r="J103" s="171">
        <v>0.0415</v>
      </c>
      <c r="K103" s="169">
        <f>G103*J103</f>
        <v>2.5315000000000003</v>
      </c>
      <c r="L103" s="171">
        <v>0</v>
      </c>
      <c r="M103" s="169">
        <f>G103*L103</f>
        <v>0</v>
      </c>
      <c r="N103" s="172">
        <v>21</v>
      </c>
      <c r="O103" s="173">
        <v>4</v>
      </c>
      <c r="P103" s="14" t="s">
        <v>116</v>
      </c>
    </row>
    <row r="104" spans="4:19" s="14" customFormat="1" ht="15.75" customHeight="1">
      <c r="D104" s="177"/>
      <c r="E104" s="178" t="s">
        <v>265</v>
      </c>
      <c r="G104" s="179"/>
      <c r="P104" s="177" t="s">
        <v>116</v>
      </c>
      <c r="Q104" s="177" t="s">
        <v>110</v>
      </c>
      <c r="R104" s="177" t="s">
        <v>119</v>
      </c>
      <c r="S104" s="177" t="s">
        <v>107</v>
      </c>
    </row>
    <row r="105" spans="4:19" s="14" customFormat="1" ht="15.75" customHeight="1">
      <c r="D105" s="174" t="s">
        <v>266</v>
      </c>
      <c r="E105" s="175" t="s">
        <v>267</v>
      </c>
      <c r="G105" s="176">
        <v>61</v>
      </c>
      <c r="P105" s="174" t="s">
        <v>116</v>
      </c>
      <c r="Q105" s="174" t="s">
        <v>116</v>
      </c>
      <c r="R105" s="174" t="s">
        <v>119</v>
      </c>
      <c r="S105" s="174" t="s">
        <v>110</v>
      </c>
    </row>
    <row r="106" spans="1:16" s="14" customFormat="1" ht="13.5" customHeight="1">
      <c r="A106" s="166" t="s">
        <v>268</v>
      </c>
      <c r="B106" s="166" t="s">
        <v>111</v>
      </c>
      <c r="C106" s="166" t="s">
        <v>134</v>
      </c>
      <c r="D106" s="167" t="s">
        <v>269</v>
      </c>
      <c r="E106" s="168" t="s">
        <v>270</v>
      </c>
      <c r="F106" s="166" t="s">
        <v>163</v>
      </c>
      <c r="G106" s="169">
        <v>438.2</v>
      </c>
      <c r="H106" s="170">
        <v>0</v>
      </c>
      <c r="I106" s="170">
        <f>ROUND(G106*H106,2)</f>
        <v>0</v>
      </c>
      <c r="J106" s="171">
        <v>0.00012</v>
      </c>
      <c r="K106" s="169">
        <f>G106*J106</f>
        <v>0.052584</v>
      </c>
      <c r="L106" s="171">
        <v>0</v>
      </c>
      <c r="M106" s="169">
        <f>G106*L106</f>
        <v>0</v>
      </c>
      <c r="N106" s="172">
        <v>21</v>
      </c>
      <c r="O106" s="173">
        <v>4</v>
      </c>
      <c r="P106" s="14" t="s">
        <v>116</v>
      </c>
    </row>
    <row r="107" spans="4:19" s="14" customFormat="1" ht="15.75" customHeight="1">
      <c r="D107" s="177"/>
      <c r="E107" s="178" t="s">
        <v>271</v>
      </c>
      <c r="G107" s="179"/>
      <c r="P107" s="177" t="s">
        <v>116</v>
      </c>
      <c r="Q107" s="177" t="s">
        <v>110</v>
      </c>
      <c r="R107" s="177" t="s">
        <v>119</v>
      </c>
      <c r="S107" s="177" t="s">
        <v>107</v>
      </c>
    </row>
    <row r="108" spans="4:19" s="14" customFormat="1" ht="15.75" customHeight="1">
      <c r="D108" s="174"/>
      <c r="E108" s="175" t="s">
        <v>272</v>
      </c>
      <c r="G108" s="176">
        <v>438.2</v>
      </c>
      <c r="P108" s="174" t="s">
        <v>116</v>
      </c>
      <c r="Q108" s="174" t="s">
        <v>116</v>
      </c>
      <c r="R108" s="174" t="s">
        <v>119</v>
      </c>
      <c r="S108" s="174" t="s">
        <v>110</v>
      </c>
    </row>
    <row r="109" spans="1:16" s="14" customFormat="1" ht="24" customHeight="1">
      <c r="A109" s="166" t="s">
        <v>273</v>
      </c>
      <c r="B109" s="166" t="s">
        <v>111</v>
      </c>
      <c r="C109" s="166" t="s">
        <v>134</v>
      </c>
      <c r="D109" s="167" t="s">
        <v>274</v>
      </c>
      <c r="E109" s="168" t="s">
        <v>275</v>
      </c>
      <c r="F109" s="166" t="s">
        <v>163</v>
      </c>
      <c r="G109" s="169">
        <v>241.774</v>
      </c>
      <c r="H109" s="170">
        <v>0</v>
      </c>
      <c r="I109" s="170">
        <f>ROUND(G109*H109,2)</f>
        <v>0</v>
      </c>
      <c r="J109" s="171">
        <v>0.00024</v>
      </c>
      <c r="K109" s="169">
        <f>G109*J109</f>
        <v>0.05802576</v>
      </c>
      <c r="L109" s="171">
        <v>0</v>
      </c>
      <c r="M109" s="169">
        <f>G109*L109</f>
        <v>0</v>
      </c>
      <c r="N109" s="172">
        <v>21</v>
      </c>
      <c r="O109" s="173">
        <v>4</v>
      </c>
      <c r="P109" s="14" t="s">
        <v>116</v>
      </c>
    </row>
    <row r="110" spans="4:19" s="14" customFormat="1" ht="15.75" customHeight="1">
      <c r="D110" s="177"/>
      <c r="E110" s="178" t="s">
        <v>276</v>
      </c>
      <c r="G110" s="179"/>
      <c r="P110" s="177" t="s">
        <v>116</v>
      </c>
      <c r="Q110" s="177" t="s">
        <v>110</v>
      </c>
      <c r="R110" s="177" t="s">
        <v>119</v>
      </c>
      <c r="S110" s="177" t="s">
        <v>107</v>
      </c>
    </row>
    <row r="111" spans="4:19" s="14" customFormat="1" ht="15.75" customHeight="1">
      <c r="D111" s="174"/>
      <c r="E111" s="175" t="s">
        <v>277</v>
      </c>
      <c r="G111" s="176">
        <v>110.76</v>
      </c>
      <c r="P111" s="174" t="s">
        <v>116</v>
      </c>
      <c r="Q111" s="174" t="s">
        <v>116</v>
      </c>
      <c r="R111" s="174" t="s">
        <v>119</v>
      </c>
      <c r="S111" s="174" t="s">
        <v>107</v>
      </c>
    </row>
    <row r="112" spans="4:19" s="14" customFormat="1" ht="15.75" customHeight="1">
      <c r="D112" s="174"/>
      <c r="E112" s="175" t="s">
        <v>278</v>
      </c>
      <c r="G112" s="176">
        <v>9.45</v>
      </c>
      <c r="P112" s="174" t="s">
        <v>116</v>
      </c>
      <c r="Q112" s="174" t="s">
        <v>116</v>
      </c>
      <c r="R112" s="174" t="s">
        <v>119</v>
      </c>
      <c r="S112" s="174" t="s">
        <v>107</v>
      </c>
    </row>
    <row r="113" spans="4:19" s="14" customFormat="1" ht="15.75" customHeight="1">
      <c r="D113" s="174"/>
      <c r="E113" s="175" t="s">
        <v>279</v>
      </c>
      <c r="G113" s="176">
        <v>6.39</v>
      </c>
      <c r="P113" s="174" t="s">
        <v>116</v>
      </c>
      <c r="Q113" s="174" t="s">
        <v>116</v>
      </c>
      <c r="R113" s="174" t="s">
        <v>119</v>
      </c>
      <c r="S113" s="174" t="s">
        <v>107</v>
      </c>
    </row>
    <row r="114" spans="4:19" s="14" customFormat="1" ht="15.75" customHeight="1">
      <c r="D114" s="174"/>
      <c r="E114" s="175" t="s">
        <v>280</v>
      </c>
      <c r="G114" s="176">
        <v>3.78</v>
      </c>
      <c r="P114" s="174" t="s">
        <v>116</v>
      </c>
      <c r="Q114" s="174" t="s">
        <v>116</v>
      </c>
      <c r="R114" s="174" t="s">
        <v>119</v>
      </c>
      <c r="S114" s="174" t="s">
        <v>107</v>
      </c>
    </row>
    <row r="115" spans="4:19" s="14" customFormat="1" ht="15.75" customHeight="1">
      <c r="D115" s="174"/>
      <c r="E115" s="175" t="s">
        <v>281</v>
      </c>
      <c r="G115" s="176">
        <v>4.57</v>
      </c>
      <c r="P115" s="174" t="s">
        <v>116</v>
      </c>
      <c r="Q115" s="174" t="s">
        <v>116</v>
      </c>
      <c r="R115" s="174" t="s">
        <v>119</v>
      </c>
      <c r="S115" s="174" t="s">
        <v>107</v>
      </c>
    </row>
    <row r="116" spans="4:19" s="14" customFormat="1" ht="15.75" customHeight="1">
      <c r="D116" s="174"/>
      <c r="E116" s="175" t="s">
        <v>282</v>
      </c>
      <c r="G116" s="176">
        <v>26.201</v>
      </c>
      <c r="P116" s="174" t="s">
        <v>116</v>
      </c>
      <c r="Q116" s="174" t="s">
        <v>116</v>
      </c>
      <c r="R116" s="174" t="s">
        <v>119</v>
      </c>
      <c r="S116" s="174" t="s">
        <v>107</v>
      </c>
    </row>
    <row r="117" spans="4:19" s="14" customFormat="1" ht="15.75" customHeight="1">
      <c r="D117" s="174"/>
      <c r="E117" s="175" t="s">
        <v>283</v>
      </c>
      <c r="G117" s="176">
        <v>5.713</v>
      </c>
      <c r="P117" s="174" t="s">
        <v>116</v>
      </c>
      <c r="Q117" s="174" t="s">
        <v>116</v>
      </c>
      <c r="R117" s="174" t="s">
        <v>119</v>
      </c>
      <c r="S117" s="174" t="s">
        <v>107</v>
      </c>
    </row>
    <row r="118" spans="4:19" s="14" customFormat="1" ht="15.75" customHeight="1">
      <c r="D118" s="174"/>
      <c r="E118" s="175" t="s">
        <v>284</v>
      </c>
      <c r="G118" s="176">
        <v>8.91</v>
      </c>
      <c r="P118" s="174" t="s">
        <v>116</v>
      </c>
      <c r="Q118" s="174" t="s">
        <v>116</v>
      </c>
      <c r="R118" s="174" t="s">
        <v>119</v>
      </c>
      <c r="S118" s="174" t="s">
        <v>107</v>
      </c>
    </row>
    <row r="119" spans="4:19" s="14" customFormat="1" ht="15.75" customHeight="1">
      <c r="D119" s="174"/>
      <c r="E119" s="175" t="s">
        <v>285</v>
      </c>
      <c r="G119" s="176">
        <v>66</v>
      </c>
      <c r="P119" s="174" t="s">
        <v>116</v>
      </c>
      <c r="Q119" s="174" t="s">
        <v>116</v>
      </c>
      <c r="R119" s="174" t="s">
        <v>119</v>
      </c>
      <c r="S119" s="174" t="s">
        <v>107</v>
      </c>
    </row>
    <row r="120" spans="4:19" s="14" customFormat="1" ht="15.75" customHeight="1">
      <c r="D120" s="190"/>
      <c r="E120" s="191" t="s">
        <v>204</v>
      </c>
      <c r="G120" s="192">
        <v>241.774</v>
      </c>
      <c r="P120" s="190" t="s">
        <v>116</v>
      </c>
      <c r="Q120" s="190" t="s">
        <v>128</v>
      </c>
      <c r="R120" s="190" t="s">
        <v>119</v>
      </c>
      <c r="S120" s="190" t="s">
        <v>110</v>
      </c>
    </row>
    <row r="121" spans="1:16" s="14" customFormat="1" ht="24" customHeight="1">
      <c r="A121" s="166" t="s">
        <v>286</v>
      </c>
      <c r="B121" s="166" t="s">
        <v>111</v>
      </c>
      <c r="C121" s="166" t="s">
        <v>134</v>
      </c>
      <c r="D121" s="167" t="s">
        <v>287</v>
      </c>
      <c r="E121" s="168" t="s">
        <v>288</v>
      </c>
      <c r="F121" s="166" t="s">
        <v>163</v>
      </c>
      <c r="G121" s="169">
        <v>61</v>
      </c>
      <c r="H121" s="170">
        <v>0</v>
      </c>
      <c r="I121" s="170">
        <f>ROUND(G121*H121,2)</f>
        <v>0</v>
      </c>
      <c r="J121" s="171">
        <v>0.0416</v>
      </c>
      <c r="K121" s="169">
        <f>G121*J121</f>
        <v>2.5376</v>
      </c>
      <c r="L121" s="171">
        <v>0</v>
      </c>
      <c r="M121" s="169">
        <f>G121*L121</f>
        <v>0</v>
      </c>
      <c r="N121" s="172">
        <v>21</v>
      </c>
      <c r="O121" s="173">
        <v>4</v>
      </c>
      <c r="P121" s="14" t="s">
        <v>116</v>
      </c>
    </row>
    <row r="122" spans="4:19" s="14" customFormat="1" ht="15.75" customHeight="1">
      <c r="D122" s="177"/>
      <c r="E122" s="178" t="s">
        <v>289</v>
      </c>
      <c r="G122" s="179"/>
      <c r="P122" s="177" t="s">
        <v>116</v>
      </c>
      <c r="Q122" s="177" t="s">
        <v>110</v>
      </c>
      <c r="R122" s="177" t="s">
        <v>119</v>
      </c>
      <c r="S122" s="177" t="s">
        <v>107</v>
      </c>
    </row>
    <row r="123" spans="4:19" s="14" customFormat="1" ht="15.75" customHeight="1">
      <c r="D123" s="174"/>
      <c r="E123" s="175" t="s">
        <v>290</v>
      </c>
      <c r="G123" s="176">
        <v>7</v>
      </c>
      <c r="P123" s="174" t="s">
        <v>116</v>
      </c>
      <c r="Q123" s="174" t="s">
        <v>116</v>
      </c>
      <c r="R123" s="174" t="s">
        <v>119</v>
      </c>
      <c r="S123" s="174" t="s">
        <v>107</v>
      </c>
    </row>
    <row r="124" spans="4:19" s="14" customFormat="1" ht="15.75" customHeight="1">
      <c r="D124" s="174"/>
      <c r="E124" s="175" t="s">
        <v>291</v>
      </c>
      <c r="G124" s="176">
        <v>47</v>
      </c>
      <c r="P124" s="174" t="s">
        <v>116</v>
      </c>
      <c r="Q124" s="174" t="s">
        <v>116</v>
      </c>
      <c r="R124" s="174" t="s">
        <v>119</v>
      </c>
      <c r="S124" s="174" t="s">
        <v>107</v>
      </c>
    </row>
    <row r="125" spans="4:19" s="14" customFormat="1" ht="15.75" customHeight="1">
      <c r="D125" s="174"/>
      <c r="E125" s="175" t="s">
        <v>292</v>
      </c>
      <c r="G125" s="176">
        <v>4</v>
      </c>
      <c r="P125" s="174" t="s">
        <v>116</v>
      </c>
      <c r="Q125" s="174" t="s">
        <v>116</v>
      </c>
      <c r="R125" s="174" t="s">
        <v>119</v>
      </c>
      <c r="S125" s="174" t="s">
        <v>107</v>
      </c>
    </row>
    <row r="126" spans="4:19" s="14" customFormat="1" ht="15.75" customHeight="1">
      <c r="D126" s="174"/>
      <c r="E126" s="175" t="s">
        <v>293</v>
      </c>
      <c r="G126" s="176">
        <v>3</v>
      </c>
      <c r="P126" s="174" t="s">
        <v>116</v>
      </c>
      <c r="Q126" s="174" t="s">
        <v>116</v>
      </c>
      <c r="R126" s="174" t="s">
        <v>119</v>
      </c>
      <c r="S126" s="174" t="s">
        <v>107</v>
      </c>
    </row>
    <row r="127" spans="4:19" s="14" customFormat="1" ht="15.75" customHeight="1">
      <c r="D127" s="190"/>
      <c r="E127" s="191" t="s">
        <v>204</v>
      </c>
      <c r="G127" s="192">
        <v>61</v>
      </c>
      <c r="P127" s="190" t="s">
        <v>116</v>
      </c>
      <c r="Q127" s="190" t="s">
        <v>128</v>
      </c>
      <c r="R127" s="190" t="s">
        <v>119</v>
      </c>
      <c r="S127" s="190" t="s">
        <v>110</v>
      </c>
    </row>
    <row r="128" spans="2:16" s="135" customFormat="1" ht="12.75" customHeight="1">
      <c r="B128" s="140" t="s">
        <v>64</v>
      </c>
      <c r="D128" s="141" t="s">
        <v>160</v>
      </c>
      <c r="E128" s="141" t="s">
        <v>294</v>
      </c>
      <c r="I128" s="142">
        <f>I129+SUM(I130:I180)</f>
        <v>0</v>
      </c>
      <c r="K128" s="143">
        <f>K129+SUM(K130:K180)</f>
        <v>4.429697200000001</v>
      </c>
      <c r="M128" s="143">
        <f>M129+SUM(M130:M180)</f>
        <v>11.027515000000001</v>
      </c>
      <c r="P128" s="141" t="s">
        <v>110</v>
      </c>
    </row>
    <row r="129" spans="1:16" s="14" customFormat="1" ht="24" customHeight="1">
      <c r="A129" s="166" t="s">
        <v>295</v>
      </c>
      <c r="B129" s="166" t="s">
        <v>111</v>
      </c>
      <c r="C129" s="166" t="s">
        <v>296</v>
      </c>
      <c r="D129" s="167" t="s">
        <v>297</v>
      </c>
      <c r="E129" s="168" t="s">
        <v>298</v>
      </c>
      <c r="F129" s="166" t="s">
        <v>163</v>
      </c>
      <c r="G129" s="169">
        <v>293.722</v>
      </c>
      <c r="H129" s="170">
        <v>0</v>
      </c>
      <c r="I129" s="170">
        <f>ROUND(G129*H129,2)</f>
        <v>0</v>
      </c>
      <c r="J129" s="171">
        <v>0</v>
      </c>
      <c r="K129" s="169">
        <f>G129*J129</f>
        <v>0</v>
      </c>
      <c r="L129" s="171">
        <v>0</v>
      </c>
      <c r="M129" s="169">
        <f>G129*L129</f>
        <v>0</v>
      </c>
      <c r="N129" s="172">
        <v>21</v>
      </c>
      <c r="O129" s="173">
        <v>4</v>
      </c>
      <c r="P129" s="14" t="s">
        <v>116</v>
      </c>
    </row>
    <row r="130" spans="4:19" s="14" customFormat="1" ht="15.75" customHeight="1">
      <c r="D130" s="177"/>
      <c r="E130" s="178" t="s">
        <v>299</v>
      </c>
      <c r="G130" s="179"/>
      <c r="P130" s="177" t="s">
        <v>116</v>
      </c>
      <c r="Q130" s="177" t="s">
        <v>110</v>
      </c>
      <c r="R130" s="177" t="s">
        <v>119</v>
      </c>
      <c r="S130" s="177" t="s">
        <v>107</v>
      </c>
    </row>
    <row r="131" spans="4:19" s="14" customFormat="1" ht="15.75" customHeight="1">
      <c r="D131" s="174"/>
      <c r="E131" s="175" t="s">
        <v>300</v>
      </c>
      <c r="G131" s="176">
        <v>181.126</v>
      </c>
      <c r="P131" s="174" t="s">
        <v>116</v>
      </c>
      <c r="Q131" s="174" t="s">
        <v>116</v>
      </c>
      <c r="R131" s="174" t="s">
        <v>119</v>
      </c>
      <c r="S131" s="174" t="s">
        <v>107</v>
      </c>
    </row>
    <row r="132" spans="4:19" s="14" customFormat="1" ht="15.75" customHeight="1">
      <c r="D132" s="174"/>
      <c r="E132" s="175" t="s">
        <v>301</v>
      </c>
      <c r="G132" s="176">
        <v>112.596</v>
      </c>
      <c r="P132" s="174" t="s">
        <v>116</v>
      </c>
      <c r="Q132" s="174" t="s">
        <v>116</v>
      </c>
      <c r="R132" s="174" t="s">
        <v>119</v>
      </c>
      <c r="S132" s="174" t="s">
        <v>107</v>
      </c>
    </row>
    <row r="133" spans="4:19" s="14" customFormat="1" ht="15.75" customHeight="1">
      <c r="D133" s="190" t="s">
        <v>302</v>
      </c>
      <c r="E133" s="191" t="s">
        <v>204</v>
      </c>
      <c r="G133" s="192">
        <v>293.722</v>
      </c>
      <c r="P133" s="190" t="s">
        <v>116</v>
      </c>
      <c r="Q133" s="190" t="s">
        <v>128</v>
      </c>
      <c r="R133" s="190" t="s">
        <v>119</v>
      </c>
      <c r="S133" s="190" t="s">
        <v>110</v>
      </c>
    </row>
    <row r="134" spans="1:16" s="14" customFormat="1" ht="24" customHeight="1">
      <c r="A134" s="166" t="s">
        <v>303</v>
      </c>
      <c r="B134" s="166" t="s">
        <v>111</v>
      </c>
      <c r="C134" s="166" t="s">
        <v>296</v>
      </c>
      <c r="D134" s="167" t="s">
        <v>304</v>
      </c>
      <c r="E134" s="168" t="s">
        <v>305</v>
      </c>
      <c r="F134" s="166" t="s">
        <v>163</v>
      </c>
      <c r="G134" s="169">
        <v>8811.66</v>
      </c>
      <c r="H134" s="170">
        <v>0</v>
      </c>
      <c r="I134" s="170">
        <f>ROUND(G134*H134,2)</f>
        <v>0</v>
      </c>
      <c r="J134" s="171">
        <v>0</v>
      </c>
      <c r="K134" s="169">
        <f>G134*J134</f>
        <v>0</v>
      </c>
      <c r="L134" s="171">
        <v>0</v>
      </c>
      <c r="M134" s="169">
        <f>G134*L134</f>
        <v>0</v>
      </c>
      <c r="N134" s="172">
        <v>21</v>
      </c>
      <c r="O134" s="173">
        <v>4</v>
      </c>
      <c r="P134" s="14" t="s">
        <v>116</v>
      </c>
    </row>
    <row r="135" spans="4:19" s="14" customFormat="1" ht="15.75" customHeight="1">
      <c r="D135" s="177"/>
      <c r="E135" s="178" t="s">
        <v>306</v>
      </c>
      <c r="G135" s="179"/>
      <c r="P135" s="177" t="s">
        <v>116</v>
      </c>
      <c r="Q135" s="177" t="s">
        <v>110</v>
      </c>
      <c r="R135" s="177" t="s">
        <v>119</v>
      </c>
      <c r="S135" s="177" t="s">
        <v>107</v>
      </c>
    </row>
    <row r="136" spans="4:19" s="14" customFormat="1" ht="15.75" customHeight="1">
      <c r="D136" s="174"/>
      <c r="E136" s="175" t="s">
        <v>307</v>
      </c>
      <c r="G136" s="176">
        <v>8811.66</v>
      </c>
      <c r="P136" s="174" t="s">
        <v>116</v>
      </c>
      <c r="Q136" s="174" t="s">
        <v>116</v>
      </c>
      <c r="R136" s="174" t="s">
        <v>119</v>
      </c>
      <c r="S136" s="174" t="s">
        <v>110</v>
      </c>
    </row>
    <row r="137" spans="1:16" s="14" customFormat="1" ht="24" customHeight="1">
      <c r="A137" s="166" t="s">
        <v>308</v>
      </c>
      <c r="B137" s="166" t="s">
        <v>111</v>
      </c>
      <c r="C137" s="166" t="s">
        <v>296</v>
      </c>
      <c r="D137" s="167" t="s">
        <v>309</v>
      </c>
      <c r="E137" s="168" t="s">
        <v>310</v>
      </c>
      <c r="F137" s="166" t="s">
        <v>163</v>
      </c>
      <c r="G137" s="169">
        <v>293.722</v>
      </c>
      <c r="H137" s="170">
        <v>0</v>
      </c>
      <c r="I137" s="170">
        <f>ROUND(G137*H137,2)</f>
        <v>0</v>
      </c>
      <c r="J137" s="171">
        <v>0</v>
      </c>
      <c r="K137" s="169">
        <f>G137*J137</f>
        <v>0</v>
      </c>
      <c r="L137" s="171">
        <v>0</v>
      </c>
      <c r="M137" s="169">
        <f>G137*L137</f>
        <v>0</v>
      </c>
      <c r="N137" s="172">
        <v>21</v>
      </c>
      <c r="O137" s="173">
        <v>4</v>
      </c>
      <c r="P137" s="14" t="s">
        <v>116</v>
      </c>
    </row>
    <row r="138" spans="4:19" s="14" customFormat="1" ht="15.75" customHeight="1">
      <c r="D138" s="174"/>
      <c r="E138" s="175" t="s">
        <v>311</v>
      </c>
      <c r="G138" s="176">
        <v>293.722</v>
      </c>
      <c r="P138" s="174" t="s">
        <v>116</v>
      </c>
      <c r="Q138" s="174" t="s">
        <v>116</v>
      </c>
      <c r="R138" s="174" t="s">
        <v>119</v>
      </c>
      <c r="S138" s="174" t="s">
        <v>110</v>
      </c>
    </row>
    <row r="139" spans="1:16" s="14" customFormat="1" ht="34.5" customHeight="1">
      <c r="A139" s="166" t="s">
        <v>312</v>
      </c>
      <c r="B139" s="166" t="s">
        <v>111</v>
      </c>
      <c r="C139" s="166" t="s">
        <v>296</v>
      </c>
      <c r="D139" s="167" t="s">
        <v>313</v>
      </c>
      <c r="E139" s="168" t="s">
        <v>314</v>
      </c>
      <c r="F139" s="166" t="s">
        <v>163</v>
      </c>
      <c r="G139" s="169">
        <v>438.2</v>
      </c>
      <c r="H139" s="170">
        <v>0</v>
      </c>
      <c r="I139" s="170">
        <f>ROUND(G139*H139,2)</f>
        <v>0</v>
      </c>
      <c r="J139" s="171">
        <v>0.00013</v>
      </c>
      <c r="K139" s="169">
        <f>G139*J139</f>
        <v>0.056965999999999996</v>
      </c>
      <c r="L139" s="171">
        <v>0</v>
      </c>
      <c r="M139" s="169">
        <f>G139*L139</f>
        <v>0</v>
      </c>
      <c r="N139" s="172">
        <v>21</v>
      </c>
      <c r="O139" s="173">
        <v>4</v>
      </c>
      <c r="P139" s="14" t="s">
        <v>116</v>
      </c>
    </row>
    <row r="140" spans="4:19" s="14" customFormat="1" ht="15.75" customHeight="1">
      <c r="D140" s="174"/>
      <c r="E140" s="175" t="s">
        <v>315</v>
      </c>
      <c r="G140" s="176">
        <v>438.2</v>
      </c>
      <c r="P140" s="174" t="s">
        <v>116</v>
      </c>
      <c r="Q140" s="174" t="s">
        <v>116</v>
      </c>
      <c r="R140" s="174" t="s">
        <v>119</v>
      </c>
      <c r="S140" s="174" t="s">
        <v>110</v>
      </c>
    </row>
    <row r="141" spans="1:16" s="14" customFormat="1" ht="34.5" customHeight="1">
      <c r="A141" s="166" t="s">
        <v>316</v>
      </c>
      <c r="B141" s="166" t="s">
        <v>111</v>
      </c>
      <c r="C141" s="166" t="s">
        <v>296</v>
      </c>
      <c r="D141" s="167" t="s">
        <v>317</v>
      </c>
      <c r="E141" s="168" t="s">
        <v>318</v>
      </c>
      <c r="F141" s="166" t="s">
        <v>163</v>
      </c>
      <c r="G141" s="169">
        <v>438.2</v>
      </c>
      <c r="H141" s="170">
        <v>0</v>
      </c>
      <c r="I141" s="170">
        <f>ROUND(G141*H141,2)</f>
        <v>0</v>
      </c>
      <c r="J141" s="171">
        <v>0.00021</v>
      </c>
      <c r="K141" s="169">
        <f>G141*J141</f>
        <v>0.092022</v>
      </c>
      <c r="L141" s="171">
        <v>0</v>
      </c>
      <c r="M141" s="169">
        <f>G141*L141</f>
        <v>0</v>
      </c>
      <c r="N141" s="172">
        <v>21</v>
      </c>
      <c r="O141" s="173">
        <v>4</v>
      </c>
      <c r="P141" s="14" t="s">
        <v>116</v>
      </c>
    </row>
    <row r="142" spans="4:19" s="14" customFormat="1" ht="15.75" customHeight="1">
      <c r="D142" s="174"/>
      <c r="E142" s="175" t="s">
        <v>319</v>
      </c>
      <c r="G142" s="176">
        <v>438.2</v>
      </c>
      <c r="P142" s="174" t="s">
        <v>116</v>
      </c>
      <c r="Q142" s="174" t="s">
        <v>116</v>
      </c>
      <c r="R142" s="174" t="s">
        <v>119</v>
      </c>
      <c r="S142" s="174" t="s">
        <v>110</v>
      </c>
    </row>
    <row r="143" spans="1:16" s="14" customFormat="1" ht="13.5" customHeight="1">
      <c r="A143" s="166" t="s">
        <v>320</v>
      </c>
      <c r="B143" s="166" t="s">
        <v>111</v>
      </c>
      <c r="C143" s="166" t="s">
        <v>134</v>
      </c>
      <c r="D143" s="167" t="s">
        <v>321</v>
      </c>
      <c r="E143" s="168" t="s">
        <v>322</v>
      </c>
      <c r="F143" s="166" t="s">
        <v>163</v>
      </c>
      <c r="G143" s="169">
        <v>438.2</v>
      </c>
      <c r="H143" s="170">
        <v>0</v>
      </c>
      <c r="I143" s="170">
        <f>ROUND(G143*H143,2)</f>
        <v>0</v>
      </c>
      <c r="J143" s="171">
        <v>4E-05</v>
      </c>
      <c r="K143" s="169">
        <f>G143*J143</f>
        <v>0.017528000000000002</v>
      </c>
      <c r="L143" s="171">
        <v>0</v>
      </c>
      <c r="M143" s="169">
        <f>G143*L143</f>
        <v>0</v>
      </c>
      <c r="N143" s="172">
        <v>21</v>
      </c>
      <c r="O143" s="173">
        <v>4</v>
      </c>
      <c r="P143" s="14" t="s">
        <v>116</v>
      </c>
    </row>
    <row r="144" spans="4:19" s="14" customFormat="1" ht="15.75" customHeight="1">
      <c r="D144" s="174"/>
      <c r="E144" s="175" t="s">
        <v>323</v>
      </c>
      <c r="G144" s="176">
        <v>438.2</v>
      </c>
      <c r="P144" s="174" t="s">
        <v>116</v>
      </c>
      <c r="Q144" s="174" t="s">
        <v>116</v>
      </c>
      <c r="R144" s="174" t="s">
        <v>119</v>
      </c>
      <c r="S144" s="174" t="s">
        <v>110</v>
      </c>
    </row>
    <row r="145" spans="1:16" s="14" customFormat="1" ht="13.5" customHeight="1">
      <c r="A145" s="166" t="s">
        <v>324</v>
      </c>
      <c r="B145" s="166" t="s">
        <v>111</v>
      </c>
      <c r="C145" s="166" t="s">
        <v>325</v>
      </c>
      <c r="D145" s="167" t="s">
        <v>326</v>
      </c>
      <c r="E145" s="168" t="s">
        <v>327</v>
      </c>
      <c r="F145" s="166" t="s">
        <v>115</v>
      </c>
      <c r="G145" s="169">
        <v>47</v>
      </c>
      <c r="H145" s="170">
        <v>0</v>
      </c>
      <c r="I145" s="170">
        <f>ROUND(G145*H145,2)</f>
        <v>0</v>
      </c>
      <c r="J145" s="171">
        <v>0</v>
      </c>
      <c r="K145" s="169">
        <f>G145*J145</f>
        <v>0</v>
      </c>
      <c r="L145" s="171">
        <v>0.112</v>
      </c>
      <c r="M145" s="169">
        <f>G145*L145</f>
        <v>5.264</v>
      </c>
      <c r="N145" s="172">
        <v>21</v>
      </c>
      <c r="O145" s="173">
        <v>4</v>
      </c>
      <c r="P145" s="14" t="s">
        <v>116</v>
      </c>
    </row>
    <row r="146" spans="4:19" s="14" customFormat="1" ht="15.75" customHeight="1">
      <c r="D146" s="177"/>
      <c r="E146" s="178" t="s">
        <v>328</v>
      </c>
      <c r="G146" s="179"/>
      <c r="P146" s="177" t="s">
        <v>116</v>
      </c>
      <c r="Q146" s="177" t="s">
        <v>110</v>
      </c>
      <c r="R146" s="177" t="s">
        <v>119</v>
      </c>
      <c r="S146" s="177" t="s">
        <v>107</v>
      </c>
    </row>
    <row r="147" spans="4:19" s="14" customFormat="1" ht="15.75" customHeight="1">
      <c r="D147" s="174"/>
      <c r="E147" s="175" t="s">
        <v>329</v>
      </c>
      <c r="G147" s="176">
        <v>47</v>
      </c>
      <c r="P147" s="174" t="s">
        <v>116</v>
      </c>
      <c r="Q147" s="174" t="s">
        <v>116</v>
      </c>
      <c r="R147" s="174" t="s">
        <v>119</v>
      </c>
      <c r="S147" s="174" t="s">
        <v>110</v>
      </c>
    </row>
    <row r="148" spans="1:16" s="14" customFormat="1" ht="24" customHeight="1">
      <c r="A148" s="166" t="s">
        <v>330</v>
      </c>
      <c r="B148" s="166" t="s">
        <v>111</v>
      </c>
      <c r="C148" s="166" t="s">
        <v>325</v>
      </c>
      <c r="D148" s="167" t="s">
        <v>331</v>
      </c>
      <c r="E148" s="168" t="s">
        <v>332</v>
      </c>
      <c r="F148" s="166" t="s">
        <v>115</v>
      </c>
      <c r="G148" s="169">
        <v>4</v>
      </c>
      <c r="H148" s="170">
        <v>0</v>
      </c>
      <c r="I148" s="170">
        <f>ROUND(G148*H148,2)</f>
        <v>0</v>
      </c>
      <c r="J148" s="171">
        <v>0</v>
      </c>
      <c r="K148" s="169">
        <f>G148*J148</f>
        <v>0</v>
      </c>
      <c r="L148" s="171">
        <v>0.169</v>
      </c>
      <c r="M148" s="169">
        <f>G148*L148</f>
        <v>0.676</v>
      </c>
      <c r="N148" s="172">
        <v>21</v>
      </c>
      <c r="O148" s="173">
        <v>4</v>
      </c>
      <c r="P148" s="14" t="s">
        <v>116</v>
      </c>
    </row>
    <row r="149" spans="4:19" s="14" customFormat="1" ht="15.75" customHeight="1">
      <c r="D149" s="174"/>
      <c r="E149" s="175" t="s">
        <v>333</v>
      </c>
      <c r="G149" s="176">
        <v>4</v>
      </c>
      <c r="P149" s="174" t="s">
        <v>116</v>
      </c>
      <c r="Q149" s="174" t="s">
        <v>116</v>
      </c>
      <c r="R149" s="174" t="s">
        <v>119</v>
      </c>
      <c r="S149" s="174" t="s">
        <v>110</v>
      </c>
    </row>
    <row r="150" spans="1:16" s="14" customFormat="1" ht="13.5" customHeight="1">
      <c r="A150" s="166" t="s">
        <v>334</v>
      </c>
      <c r="B150" s="166" t="s">
        <v>111</v>
      </c>
      <c r="C150" s="166" t="s">
        <v>325</v>
      </c>
      <c r="D150" s="167" t="s">
        <v>335</v>
      </c>
      <c r="E150" s="168" t="s">
        <v>336</v>
      </c>
      <c r="F150" s="166" t="s">
        <v>115</v>
      </c>
      <c r="G150" s="169">
        <v>3</v>
      </c>
      <c r="H150" s="170">
        <v>0</v>
      </c>
      <c r="I150" s="170">
        <f>ROUND(G150*H150,2)</f>
        <v>0</v>
      </c>
      <c r="J150" s="171">
        <v>0</v>
      </c>
      <c r="K150" s="169">
        <f>G150*J150</f>
        <v>0</v>
      </c>
      <c r="L150" s="171">
        <v>0.308</v>
      </c>
      <c r="M150" s="169">
        <f>G150*L150</f>
        <v>0.9239999999999999</v>
      </c>
      <c r="N150" s="172">
        <v>21</v>
      </c>
      <c r="O150" s="173">
        <v>4</v>
      </c>
      <c r="P150" s="14" t="s">
        <v>116</v>
      </c>
    </row>
    <row r="151" spans="4:19" s="14" customFormat="1" ht="15.75" customHeight="1">
      <c r="D151" s="177"/>
      <c r="E151" s="178" t="s">
        <v>337</v>
      </c>
      <c r="G151" s="179"/>
      <c r="P151" s="177" t="s">
        <v>116</v>
      </c>
      <c r="Q151" s="177" t="s">
        <v>110</v>
      </c>
      <c r="R151" s="177" t="s">
        <v>119</v>
      </c>
      <c r="S151" s="177" t="s">
        <v>107</v>
      </c>
    </row>
    <row r="152" spans="4:19" s="14" customFormat="1" ht="15.75" customHeight="1">
      <c r="D152" s="174"/>
      <c r="E152" s="175" t="s">
        <v>338</v>
      </c>
      <c r="G152" s="176">
        <v>3</v>
      </c>
      <c r="P152" s="174" t="s">
        <v>116</v>
      </c>
      <c r="Q152" s="174" t="s">
        <v>116</v>
      </c>
      <c r="R152" s="174" t="s">
        <v>119</v>
      </c>
      <c r="S152" s="174" t="s">
        <v>110</v>
      </c>
    </row>
    <row r="153" spans="1:16" s="14" customFormat="1" ht="24" customHeight="1">
      <c r="A153" s="166" t="s">
        <v>339</v>
      </c>
      <c r="B153" s="166" t="s">
        <v>111</v>
      </c>
      <c r="C153" s="166" t="s">
        <v>325</v>
      </c>
      <c r="D153" s="167" t="s">
        <v>340</v>
      </c>
      <c r="E153" s="168" t="s">
        <v>341</v>
      </c>
      <c r="F153" s="166" t="s">
        <v>115</v>
      </c>
      <c r="G153" s="169">
        <v>7</v>
      </c>
      <c r="H153" s="170">
        <v>0</v>
      </c>
      <c r="I153" s="170">
        <f>ROUND(G153*H153,2)</f>
        <v>0</v>
      </c>
      <c r="J153" s="171">
        <v>0</v>
      </c>
      <c r="K153" s="169">
        <f>G153*J153</f>
        <v>0</v>
      </c>
      <c r="L153" s="171">
        <v>0.031</v>
      </c>
      <c r="M153" s="169">
        <f>G153*L153</f>
        <v>0.217</v>
      </c>
      <c r="N153" s="172">
        <v>21</v>
      </c>
      <c r="O153" s="173">
        <v>4</v>
      </c>
      <c r="P153" s="14" t="s">
        <v>116</v>
      </c>
    </row>
    <row r="154" spans="4:19" s="14" customFormat="1" ht="15.75" customHeight="1">
      <c r="D154" s="177"/>
      <c r="E154" s="178" t="s">
        <v>342</v>
      </c>
      <c r="G154" s="179"/>
      <c r="P154" s="177" t="s">
        <v>116</v>
      </c>
      <c r="Q154" s="177" t="s">
        <v>110</v>
      </c>
      <c r="R154" s="177" t="s">
        <v>119</v>
      </c>
      <c r="S154" s="177" t="s">
        <v>107</v>
      </c>
    </row>
    <row r="155" spans="4:19" s="14" customFormat="1" ht="15.75" customHeight="1">
      <c r="D155" s="174"/>
      <c r="E155" s="175" t="s">
        <v>343</v>
      </c>
      <c r="G155" s="176">
        <v>7</v>
      </c>
      <c r="P155" s="174" t="s">
        <v>116</v>
      </c>
      <c r="Q155" s="174" t="s">
        <v>116</v>
      </c>
      <c r="R155" s="174" t="s">
        <v>119</v>
      </c>
      <c r="S155" s="174" t="s">
        <v>110</v>
      </c>
    </row>
    <row r="156" spans="1:16" s="14" customFormat="1" ht="24" customHeight="1">
      <c r="A156" s="166" t="s">
        <v>344</v>
      </c>
      <c r="B156" s="166" t="s">
        <v>111</v>
      </c>
      <c r="C156" s="166" t="s">
        <v>325</v>
      </c>
      <c r="D156" s="167" t="s">
        <v>345</v>
      </c>
      <c r="E156" s="168" t="s">
        <v>346</v>
      </c>
      <c r="F156" s="166" t="s">
        <v>150</v>
      </c>
      <c r="G156" s="169">
        <v>141</v>
      </c>
      <c r="H156" s="170">
        <v>0</v>
      </c>
      <c r="I156" s="170">
        <f>ROUND(G156*H156,2)</f>
        <v>0</v>
      </c>
      <c r="J156" s="171">
        <v>0</v>
      </c>
      <c r="K156" s="169">
        <f>G156*J156</f>
        <v>0</v>
      </c>
      <c r="L156" s="171">
        <v>0.018</v>
      </c>
      <c r="M156" s="169">
        <f>G156*L156</f>
        <v>2.538</v>
      </c>
      <c r="N156" s="172">
        <v>21</v>
      </c>
      <c r="O156" s="173">
        <v>4</v>
      </c>
      <c r="P156" s="14" t="s">
        <v>116</v>
      </c>
    </row>
    <row r="157" spans="4:19" s="14" customFormat="1" ht="15.75" customHeight="1">
      <c r="D157" s="177"/>
      <c r="E157" s="178" t="s">
        <v>347</v>
      </c>
      <c r="G157" s="179"/>
      <c r="P157" s="177" t="s">
        <v>116</v>
      </c>
      <c r="Q157" s="177" t="s">
        <v>110</v>
      </c>
      <c r="R157" s="177" t="s">
        <v>119</v>
      </c>
      <c r="S157" s="177" t="s">
        <v>107</v>
      </c>
    </row>
    <row r="158" spans="4:19" s="14" customFormat="1" ht="15.75" customHeight="1">
      <c r="D158" s="177"/>
      <c r="E158" s="178" t="s">
        <v>348</v>
      </c>
      <c r="G158" s="179"/>
      <c r="P158" s="177" t="s">
        <v>116</v>
      </c>
      <c r="Q158" s="177" t="s">
        <v>110</v>
      </c>
      <c r="R158" s="177" t="s">
        <v>119</v>
      </c>
      <c r="S158" s="177" t="s">
        <v>107</v>
      </c>
    </row>
    <row r="159" spans="4:19" s="14" customFormat="1" ht="15.75" customHeight="1">
      <c r="D159" s="174"/>
      <c r="E159" s="175" t="s">
        <v>349</v>
      </c>
      <c r="G159" s="176">
        <v>116</v>
      </c>
      <c r="P159" s="174" t="s">
        <v>116</v>
      </c>
      <c r="Q159" s="174" t="s">
        <v>116</v>
      </c>
      <c r="R159" s="174" t="s">
        <v>119</v>
      </c>
      <c r="S159" s="174" t="s">
        <v>107</v>
      </c>
    </row>
    <row r="160" spans="4:19" s="14" customFormat="1" ht="15.75" customHeight="1">
      <c r="D160" s="174"/>
      <c r="E160" s="175" t="s">
        <v>350</v>
      </c>
      <c r="G160" s="176">
        <v>25</v>
      </c>
      <c r="P160" s="174" t="s">
        <v>116</v>
      </c>
      <c r="Q160" s="174" t="s">
        <v>116</v>
      </c>
      <c r="R160" s="174" t="s">
        <v>119</v>
      </c>
      <c r="S160" s="174" t="s">
        <v>107</v>
      </c>
    </row>
    <row r="161" spans="4:19" s="14" customFormat="1" ht="15.75" customHeight="1">
      <c r="D161" s="190"/>
      <c r="E161" s="191" t="s">
        <v>204</v>
      </c>
      <c r="G161" s="192">
        <v>141</v>
      </c>
      <c r="P161" s="190" t="s">
        <v>116</v>
      </c>
      <c r="Q161" s="190" t="s">
        <v>128</v>
      </c>
      <c r="R161" s="190" t="s">
        <v>119</v>
      </c>
      <c r="S161" s="190" t="s">
        <v>110</v>
      </c>
    </row>
    <row r="162" spans="1:16" s="14" customFormat="1" ht="13.5" customHeight="1">
      <c r="A162" s="166" t="s">
        <v>351</v>
      </c>
      <c r="B162" s="166" t="s">
        <v>111</v>
      </c>
      <c r="C162" s="166" t="s">
        <v>325</v>
      </c>
      <c r="D162" s="167" t="s">
        <v>352</v>
      </c>
      <c r="E162" s="168" t="s">
        <v>353</v>
      </c>
      <c r="F162" s="166" t="s">
        <v>150</v>
      </c>
      <c r="G162" s="169">
        <v>1.565</v>
      </c>
      <c r="H162" s="170">
        <v>0</v>
      </c>
      <c r="I162" s="170">
        <f>ROUND(G162*H162,2)</f>
        <v>0</v>
      </c>
      <c r="J162" s="171">
        <v>0</v>
      </c>
      <c r="K162" s="169">
        <f>G162*J162</f>
        <v>0</v>
      </c>
      <c r="L162" s="171">
        <v>0.081</v>
      </c>
      <c r="M162" s="169">
        <f>G162*L162</f>
        <v>0.126765</v>
      </c>
      <c r="N162" s="172">
        <v>21</v>
      </c>
      <c r="O162" s="173">
        <v>4</v>
      </c>
      <c r="P162" s="14" t="s">
        <v>116</v>
      </c>
    </row>
    <row r="163" spans="4:19" s="14" customFormat="1" ht="15.75" customHeight="1">
      <c r="D163" s="177"/>
      <c r="E163" s="178" t="s">
        <v>354</v>
      </c>
      <c r="G163" s="179"/>
      <c r="P163" s="177" t="s">
        <v>116</v>
      </c>
      <c r="Q163" s="177" t="s">
        <v>110</v>
      </c>
      <c r="R163" s="177" t="s">
        <v>119</v>
      </c>
      <c r="S163" s="177" t="s">
        <v>107</v>
      </c>
    </row>
    <row r="164" spans="4:19" s="14" customFormat="1" ht="15.75" customHeight="1">
      <c r="D164" s="174"/>
      <c r="E164" s="175" t="s">
        <v>355</v>
      </c>
      <c r="G164" s="176">
        <v>1.565</v>
      </c>
      <c r="P164" s="174" t="s">
        <v>116</v>
      </c>
      <c r="Q164" s="174" t="s">
        <v>116</v>
      </c>
      <c r="R164" s="174" t="s">
        <v>119</v>
      </c>
      <c r="S164" s="174" t="s">
        <v>110</v>
      </c>
    </row>
    <row r="165" spans="1:16" s="14" customFormat="1" ht="24" customHeight="1">
      <c r="A165" s="166" t="s">
        <v>356</v>
      </c>
      <c r="B165" s="166" t="s">
        <v>111</v>
      </c>
      <c r="C165" s="166" t="s">
        <v>325</v>
      </c>
      <c r="D165" s="167" t="s">
        <v>357</v>
      </c>
      <c r="E165" s="168" t="s">
        <v>358</v>
      </c>
      <c r="F165" s="166" t="s">
        <v>150</v>
      </c>
      <c r="G165" s="169">
        <v>10.35</v>
      </c>
      <c r="H165" s="170">
        <v>0</v>
      </c>
      <c r="I165" s="170">
        <f>ROUND(G165*H165,2)</f>
        <v>0</v>
      </c>
      <c r="J165" s="171">
        <v>0</v>
      </c>
      <c r="K165" s="169">
        <f>G165*J165</f>
        <v>0</v>
      </c>
      <c r="L165" s="171">
        <v>0.065</v>
      </c>
      <c r="M165" s="169">
        <f>G165*L165</f>
        <v>0.67275</v>
      </c>
      <c r="N165" s="172">
        <v>21</v>
      </c>
      <c r="O165" s="173">
        <v>4</v>
      </c>
      <c r="P165" s="14" t="s">
        <v>116</v>
      </c>
    </row>
    <row r="166" spans="4:19" s="14" customFormat="1" ht="15.75" customHeight="1">
      <c r="D166" s="174"/>
      <c r="E166" s="175" t="s">
        <v>359</v>
      </c>
      <c r="G166" s="176">
        <v>10.35</v>
      </c>
      <c r="P166" s="174" t="s">
        <v>116</v>
      </c>
      <c r="Q166" s="174" t="s">
        <v>116</v>
      </c>
      <c r="R166" s="174" t="s">
        <v>119</v>
      </c>
      <c r="S166" s="174" t="s">
        <v>110</v>
      </c>
    </row>
    <row r="167" spans="1:16" s="14" customFormat="1" ht="24" customHeight="1">
      <c r="A167" s="166" t="s">
        <v>360</v>
      </c>
      <c r="B167" s="166" t="s">
        <v>111</v>
      </c>
      <c r="C167" s="166" t="s">
        <v>325</v>
      </c>
      <c r="D167" s="167" t="s">
        <v>361</v>
      </c>
      <c r="E167" s="168" t="s">
        <v>362</v>
      </c>
      <c r="F167" s="166" t="s">
        <v>150</v>
      </c>
      <c r="G167" s="169">
        <v>57</v>
      </c>
      <c r="H167" s="170">
        <v>0</v>
      </c>
      <c r="I167" s="170">
        <f>ROUND(G167*H167,2)</f>
        <v>0</v>
      </c>
      <c r="J167" s="171">
        <v>0</v>
      </c>
      <c r="K167" s="169">
        <f>G167*J167</f>
        <v>0</v>
      </c>
      <c r="L167" s="171">
        <v>0.002</v>
      </c>
      <c r="M167" s="169">
        <f>G167*L167</f>
        <v>0.114</v>
      </c>
      <c r="N167" s="172">
        <v>21</v>
      </c>
      <c r="O167" s="173">
        <v>4</v>
      </c>
      <c r="P167" s="14" t="s">
        <v>116</v>
      </c>
    </row>
    <row r="168" spans="4:19" s="14" customFormat="1" ht="15.75" customHeight="1">
      <c r="D168" s="177"/>
      <c r="E168" s="178" t="s">
        <v>363</v>
      </c>
      <c r="G168" s="179"/>
      <c r="P168" s="177" t="s">
        <v>116</v>
      </c>
      <c r="Q168" s="177" t="s">
        <v>110</v>
      </c>
      <c r="R168" s="177" t="s">
        <v>119</v>
      </c>
      <c r="S168" s="177" t="s">
        <v>107</v>
      </c>
    </row>
    <row r="169" spans="4:19" s="14" customFormat="1" ht="15.75" customHeight="1">
      <c r="D169" s="174"/>
      <c r="E169" s="175" t="s">
        <v>364</v>
      </c>
      <c r="G169" s="176">
        <v>57</v>
      </c>
      <c r="P169" s="174" t="s">
        <v>116</v>
      </c>
      <c r="Q169" s="174" t="s">
        <v>116</v>
      </c>
      <c r="R169" s="174" t="s">
        <v>119</v>
      </c>
      <c r="S169" s="174" t="s">
        <v>110</v>
      </c>
    </row>
    <row r="170" spans="1:16" s="14" customFormat="1" ht="24" customHeight="1">
      <c r="A170" s="166" t="s">
        <v>365</v>
      </c>
      <c r="B170" s="166" t="s">
        <v>111</v>
      </c>
      <c r="C170" s="166" t="s">
        <v>325</v>
      </c>
      <c r="D170" s="167" t="s">
        <v>366</v>
      </c>
      <c r="E170" s="168" t="s">
        <v>367</v>
      </c>
      <c r="F170" s="166" t="s">
        <v>150</v>
      </c>
      <c r="G170" s="169">
        <v>165</v>
      </c>
      <c r="H170" s="170">
        <v>0</v>
      </c>
      <c r="I170" s="170">
        <f>ROUND(G170*H170,2)</f>
        <v>0</v>
      </c>
      <c r="J170" s="171">
        <v>0</v>
      </c>
      <c r="K170" s="169">
        <f>G170*J170</f>
        <v>0</v>
      </c>
      <c r="L170" s="171">
        <v>0.003</v>
      </c>
      <c r="M170" s="169">
        <f>G170*L170</f>
        <v>0.495</v>
      </c>
      <c r="N170" s="172">
        <v>21</v>
      </c>
      <c r="O170" s="173">
        <v>4</v>
      </c>
      <c r="P170" s="14" t="s">
        <v>116</v>
      </c>
    </row>
    <row r="171" spans="4:19" s="14" customFormat="1" ht="15.75" customHeight="1">
      <c r="D171" s="177"/>
      <c r="E171" s="178" t="s">
        <v>276</v>
      </c>
      <c r="G171" s="179"/>
      <c r="P171" s="177" t="s">
        <v>116</v>
      </c>
      <c r="Q171" s="177" t="s">
        <v>110</v>
      </c>
      <c r="R171" s="177" t="s">
        <v>119</v>
      </c>
      <c r="S171" s="177" t="s">
        <v>107</v>
      </c>
    </row>
    <row r="172" spans="4:19" s="14" customFormat="1" ht="15.75" customHeight="1">
      <c r="D172" s="177"/>
      <c r="E172" s="178" t="s">
        <v>368</v>
      </c>
      <c r="G172" s="179"/>
      <c r="P172" s="177" t="s">
        <v>116</v>
      </c>
      <c r="Q172" s="177" t="s">
        <v>110</v>
      </c>
      <c r="R172" s="177" t="s">
        <v>119</v>
      </c>
      <c r="S172" s="177" t="s">
        <v>107</v>
      </c>
    </row>
    <row r="173" spans="4:19" s="14" customFormat="1" ht="15.75" customHeight="1">
      <c r="D173" s="174"/>
      <c r="E173" s="175" t="s">
        <v>369</v>
      </c>
      <c r="G173" s="176">
        <v>165</v>
      </c>
      <c r="P173" s="174" t="s">
        <v>116</v>
      </c>
      <c r="Q173" s="174" t="s">
        <v>116</v>
      </c>
      <c r="R173" s="174" t="s">
        <v>119</v>
      </c>
      <c r="S173" s="174" t="s">
        <v>110</v>
      </c>
    </row>
    <row r="174" spans="1:16" s="14" customFormat="1" ht="24" customHeight="1">
      <c r="A174" s="166" t="s">
        <v>370</v>
      </c>
      <c r="B174" s="166" t="s">
        <v>111</v>
      </c>
      <c r="C174" s="166" t="s">
        <v>325</v>
      </c>
      <c r="D174" s="167" t="s">
        <v>371</v>
      </c>
      <c r="E174" s="168" t="s">
        <v>372</v>
      </c>
      <c r="F174" s="166" t="s">
        <v>150</v>
      </c>
      <c r="G174" s="169">
        <v>72.465</v>
      </c>
      <c r="H174" s="170">
        <v>0</v>
      </c>
      <c r="I174" s="170">
        <f>ROUND(G174*H174,2)</f>
        <v>0</v>
      </c>
      <c r="J174" s="171">
        <v>0.04938</v>
      </c>
      <c r="K174" s="169">
        <f>G174*J174</f>
        <v>3.5783217</v>
      </c>
      <c r="L174" s="171">
        <v>0</v>
      </c>
      <c r="M174" s="169">
        <f>G174*L174</f>
        <v>0</v>
      </c>
      <c r="N174" s="172">
        <v>21</v>
      </c>
      <c r="O174" s="173">
        <v>4</v>
      </c>
      <c r="P174" s="14" t="s">
        <v>116</v>
      </c>
    </row>
    <row r="175" spans="4:19" s="14" customFormat="1" ht="15.75" customHeight="1">
      <c r="D175" s="177"/>
      <c r="E175" s="178" t="s">
        <v>373</v>
      </c>
      <c r="G175" s="179"/>
      <c r="P175" s="177" t="s">
        <v>116</v>
      </c>
      <c r="Q175" s="177" t="s">
        <v>110</v>
      </c>
      <c r="R175" s="177" t="s">
        <v>119</v>
      </c>
      <c r="S175" s="177" t="s">
        <v>107</v>
      </c>
    </row>
    <row r="176" spans="4:19" s="14" customFormat="1" ht="15.75" customHeight="1">
      <c r="D176" s="174"/>
      <c r="E176" s="175" t="s">
        <v>374</v>
      </c>
      <c r="G176" s="176">
        <v>72.465</v>
      </c>
      <c r="P176" s="174" t="s">
        <v>116</v>
      </c>
      <c r="Q176" s="174" t="s">
        <v>116</v>
      </c>
      <c r="R176" s="174" t="s">
        <v>119</v>
      </c>
      <c r="S176" s="174" t="s">
        <v>110</v>
      </c>
    </row>
    <row r="177" spans="1:16" s="14" customFormat="1" ht="13.5" customHeight="1">
      <c r="A177" s="166" t="s">
        <v>375</v>
      </c>
      <c r="B177" s="166" t="s">
        <v>111</v>
      </c>
      <c r="C177" s="166" t="s">
        <v>325</v>
      </c>
      <c r="D177" s="167" t="s">
        <v>376</v>
      </c>
      <c r="E177" s="168" t="s">
        <v>377</v>
      </c>
      <c r="F177" s="166" t="s">
        <v>150</v>
      </c>
      <c r="G177" s="169">
        <v>10.35</v>
      </c>
      <c r="H177" s="170">
        <v>0</v>
      </c>
      <c r="I177" s="170">
        <f>ROUND(G177*H177,2)</f>
        <v>0</v>
      </c>
      <c r="J177" s="171">
        <v>0.06617</v>
      </c>
      <c r="K177" s="169">
        <f>G177*J177</f>
        <v>0.6848595000000001</v>
      </c>
      <c r="L177" s="171">
        <v>0</v>
      </c>
      <c r="M177" s="169">
        <f>G177*L177</f>
        <v>0</v>
      </c>
      <c r="N177" s="172">
        <v>21</v>
      </c>
      <c r="O177" s="173">
        <v>4</v>
      </c>
      <c r="P177" s="14" t="s">
        <v>116</v>
      </c>
    </row>
    <row r="178" spans="4:19" s="14" customFormat="1" ht="15.75" customHeight="1">
      <c r="D178" s="177"/>
      <c r="E178" s="178" t="s">
        <v>378</v>
      </c>
      <c r="G178" s="179"/>
      <c r="P178" s="177" t="s">
        <v>116</v>
      </c>
      <c r="Q178" s="177" t="s">
        <v>110</v>
      </c>
      <c r="R178" s="177" t="s">
        <v>119</v>
      </c>
      <c r="S178" s="177" t="s">
        <v>107</v>
      </c>
    </row>
    <row r="179" spans="4:19" s="14" customFormat="1" ht="15.75" customHeight="1">
      <c r="D179" s="174"/>
      <c r="E179" s="175" t="s">
        <v>379</v>
      </c>
      <c r="G179" s="176">
        <v>10.35</v>
      </c>
      <c r="P179" s="174" t="s">
        <v>116</v>
      </c>
      <c r="Q179" s="174" t="s">
        <v>116</v>
      </c>
      <c r="R179" s="174" t="s">
        <v>119</v>
      </c>
      <c r="S179" s="174" t="s">
        <v>110</v>
      </c>
    </row>
    <row r="180" spans="2:16" s="135" customFormat="1" ht="12.75" customHeight="1">
      <c r="B180" s="144" t="s">
        <v>64</v>
      </c>
      <c r="D180" s="145" t="s">
        <v>380</v>
      </c>
      <c r="E180" s="145" t="s">
        <v>381</v>
      </c>
      <c r="I180" s="146">
        <f>SUM(I181:I185)</f>
        <v>0</v>
      </c>
      <c r="K180" s="147">
        <f>SUM(K181:K185)</f>
        <v>0</v>
      </c>
      <c r="M180" s="147">
        <f>SUM(M181:M185)</f>
        <v>0</v>
      </c>
      <c r="P180" s="145" t="s">
        <v>116</v>
      </c>
    </row>
    <row r="181" spans="1:16" s="14" customFormat="1" ht="24" customHeight="1">
      <c r="A181" s="166" t="s">
        <v>382</v>
      </c>
      <c r="B181" s="166" t="s">
        <v>111</v>
      </c>
      <c r="C181" s="166" t="s">
        <v>325</v>
      </c>
      <c r="D181" s="167" t="s">
        <v>383</v>
      </c>
      <c r="E181" s="168" t="s">
        <v>384</v>
      </c>
      <c r="F181" s="166" t="s">
        <v>137</v>
      </c>
      <c r="G181" s="169">
        <v>16.075</v>
      </c>
      <c r="H181" s="170">
        <v>0</v>
      </c>
      <c r="I181" s="170">
        <f>ROUND(G181*H181,2)</f>
        <v>0</v>
      </c>
      <c r="J181" s="171">
        <v>0</v>
      </c>
      <c r="K181" s="169">
        <f>G181*J181</f>
        <v>0</v>
      </c>
      <c r="L181" s="171">
        <v>0</v>
      </c>
      <c r="M181" s="169">
        <f>G181*L181</f>
        <v>0</v>
      </c>
      <c r="N181" s="172">
        <v>21</v>
      </c>
      <c r="O181" s="173">
        <v>4</v>
      </c>
      <c r="P181" s="14" t="s">
        <v>108</v>
      </c>
    </row>
    <row r="182" spans="1:16" s="14" customFormat="1" ht="24" customHeight="1">
      <c r="A182" s="166" t="s">
        <v>385</v>
      </c>
      <c r="B182" s="166" t="s">
        <v>111</v>
      </c>
      <c r="C182" s="166" t="s">
        <v>325</v>
      </c>
      <c r="D182" s="167" t="s">
        <v>386</v>
      </c>
      <c r="E182" s="168" t="s">
        <v>387</v>
      </c>
      <c r="F182" s="166" t="s">
        <v>137</v>
      </c>
      <c r="G182" s="169">
        <v>16.075</v>
      </c>
      <c r="H182" s="170">
        <v>0</v>
      </c>
      <c r="I182" s="170">
        <f>ROUND(G182*H182,2)</f>
        <v>0</v>
      </c>
      <c r="J182" s="171">
        <v>0</v>
      </c>
      <c r="K182" s="169">
        <f>G182*J182</f>
        <v>0</v>
      </c>
      <c r="L182" s="171">
        <v>0</v>
      </c>
      <c r="M182" s="169">
        <f>G182*L182</f>
        <v>0</v>
      </c>
      <c r="N182" s="172">
        <v>21</v>
      </c>
      <c r="O182" s="173">
        <v>4</v>
      </c>
      <c r="P182" s="14" t="s">
        <v>108</v>
      </c>
    </row>
    <row r="183" spans="1:16" s="14" customFormat="1" ht="24" customHeight="1">
      <c r="A183" s="166" t="s">
        <v>388</v>
      </c>
      <c r="B183" s="166" t="s">
        <v>111</v>
      </c>
      <c r="C183" s="166" t="s">
        <v>325</v>
      </c>
      <c r="D183" s="167" t="s">
        <v>389</v>
      </c>
      <c r="E183" s="168" t="s">
        <v>390</v>
      </c>
      <c r="F183" s="166" t="s">
        <v>137</v>
      </c>
      <c r="G183" s="169">
        <v>144.675</v>
      </c>
      <c r="H183" s="170">
        <v>0</v>
      </c>
      <c r="I183" s="170">
        <f>ROUND(G183*H183,2)</f>
        <v>0</v>
      </c>
      <c r="J183" s="171">
        <v>0</v>
      </c>
      <c r="K183" s="169">
        <f>G183*J183</f>
        <v>0</v>
      </c>
      <c r="L183" s="171">
        <v>0</v>
      </c>
      <c r="M183" s="169">
        <f>G183*L183</f>
        <v>0</v>
      </c>
      <c r="N183" s="172">
        <v>21</v>
      </c>
      <c r="O183" s="173">
        <v>4</v>
      </c>
      <c r="P183" s="14" t="s">
        <v>108</v>
      </c>
    </row>
    <row r="184" spans="1:16" s="14" customFormat="1" ht="13.5" customHeight="1">
      <c r="A184" s="166" t="s">
        <v>391</v>
      </c>
      <c r="B184" s="166" t="s">
        <v>111</v>
      </c>
      <c r="C184" s="166" t="s">
        <v>325</v>
      </c>
      <c r="D184" s="167" t="s">
        <v>392</v>
      </c>
      <c r="E184" s="168" t="s">
        <v>393</v>
      </c>
      <c r="F184" s="166" t="s">
        <v>137</v>
      </c>
      <c r="G184" s="169">
        <v>16.075</v>
      </c>
      <c r="H184" s="170">
        <v>0</v>
      </c>
      <c r="I184" s="170">
        <f>ROUND(G184*H184,2)</f>
        <v>0</v>
      </c>
      <c r="J184" s="171">
        <v>0</v>
      </c>
      <c r="K184" s="169">
        <f>G184*J184</f>
        <v>0</v>
      </c>
      <c r="L184" s="171">
        <v>0</v>
      </c>
      <c r="M184" s="169">
        <f>G184*L184</f>
        <v>0</v>
      </c>
      <c r="N184" s="172">
        <v>21</v>
      </c>
      <c r="O184" s="173">
        <v>4</v>
      </c>
      <c r="P184" s="14" t="s">
        <v>108</v>
      </c>
    </row>
    <row r="185" spans="1:16" s="14" customFormat="1" ht="13.5" customHeight="1">
      <c r="A185" s="166" t="s">
        <v>394</v>
      </c>
      <c r="B185" s="166" t="s">
        <v>111</v>
      </c>
      <c r="C185" s="166" t="s">
        <v>134</v>
      </c>
      <c r="D185" s="167" t="s">
        <v>395</v>
      </c>
      <c r="E185" s="168" t="s">
        <v>396</v>
      </c>
      <c r="F185" s="166" t="s">
        <v>137</v>
      </c>
      <c r="G185" s="169">
        <v>42.952</v>
      </c>
      <c r="H185" s="170">
        <v>0</v>
      </c>
      <c r="I185" s="170">
        <f>ROUND(G185*H185,2)</f>
        <v>0</v>
      </c>
      <c r="J185" s="171">
        <v>0</v>
      </c>
      <c r="K185" s="169">
        <f>G185*J185</f>
        <v>0</v>
      </c>
      <c r="L185" s="171">
        <v>0</v>
      </c>
      <c r="M185" s="169">
        <f>G185*L185</f>
        <v>0</v>
      </c>
      <c r="N185" s="172">
        <v>21</v>
      </c>
      <c r="O185" s="173">
        <v>4</v>
      </c>
      <c r="P185" s="14" t="s">
        <v>108</v>
      </c>
    </row>
    <row r="186" spans="2:16" s="135" customFormat="1" ht="12.75" customHeight="1">
      <c r="B186" s="136" t="s">
        <v>64</v>
      </c>
      <c r="D186" s="137" t="s">
        <v>51</v>
      </c>
      <c r="E186" s="137" t="s">
        <v>397</v>
      </c>
      <c r="I186" s="138">
        <f>I187+I235+I248+I298+I303+I329+I335+I361</f>
        <v>0</v>
      </c>
      <c r="K186" s="139">
        <f>K187+K235+K248+K298+K303+K329+K335+K361</f>
        <v>2.9953237099999996</v>
      </c>
      <c r="M186" s="139">
        <f>M187+M235+M248+M298+M303+M329+M335+M361</f>
        <v>5.04744306</v>
      </c>
      <c r="P186" s="137" t="s">
        <v>107</v>
      </c>
    </row>
    <row r="187" spans="2:16" s="135" customFormat="1" ht="12.75" customHeight="1">
      <c r="B187" s="140" t="s">
        <v>64</v>
      </c>
      <c r="D187" s="141" t="s">
        <v>398</v>
      </c>
      <c r="E187" s="141" t="s">
        <v>399</v>
      </c>
      <c r="I187" s="142">
        <f>SUM(I188:I234)</f>
        <v>0</v>
      </c>
      <c r="K187" s="143">
        <f>SUM(K188:K234)</f>
        <v>0.99920234</v>
      </c>
      <c r="M187" s="143">
        <f>SUM(M188:M234)</f>
        <v>0.293448</v>
      </c>
      <c r="P187" s="141" t="s">
        <v>110</v>
      </c>
    </row>
    <row r="188" spans="1:16" s="14" customFormat="1" ht="13.5" customHeight="1">
      <c r="A188" s="166" t="s">
        <v>400</v>
      </c>
      <c r="B188" s="166" t="s">
        <v>111</v>
      </c>
      <c r="C188" s="166" t="s">
        <v>398</v>
      </c>
      <c r="D188" s="167" t="s">
        <v>401</v>
      </c>
      <c r="E188" s="168" t="s">
        <v>402</v>
      </c>
      <c r="F188" s="166" t="s">
        <v>163</v>
      </c>
      <c r="G188" s="169">
        <v>48.908</v>
      </c>
      <c r="H188" s="170">
        <v>0</v>
      </c>
      <c r="I188" s="170">
        <f>ROUND(G188*H188,2)</f>
        <v>0</v>
      </c>
      <c r="J188" s="171">
        <v>0</v>
      </c>
      <c r="K188" s="169">
        <f>G188*J188</f>
        <v>0</v>
      </c>
      <c r="L188" s="171">
        <v>0.006</v>
      </c>
      <c r="M188" s="169">
        <f>G188*L188</f>
        <v>0.293448</v>
      </c>
      <c r="N188" s="172">
        <v>21</v>
      </c>
      <c r="O188" s="173">
        <v>16</v>
      </c>
      <c r="P188" s="14" t="s">
        <v>116</v>
      </c>
    </row>
    <row r="189" spans="4:19" s="14" customFormat="1" ht="15.75" customHeight="1">
      <c r="D189" s="177"/>
      <c r="E189" s="178" t="s">
        <v>403</v>
      </c>
      <c r="G189" s="179"/>
      <c r="P189" s="177" t="s">
        <v>116</v>
      </c>
      <c r="Q189" s="177" t="s">
        <v>110</v>
      </c>
      <c r="R189" s="177" t="s">
        <v>119</v>
      </c>
      <c r="S189" s="177" t="s">
        <v>107</v>
      </c>
    </row>
    <row r="190" spans="4:19" s="14" customFormat="1" ht="15.75" customHeight="1">
      <c r="D190" s="174"/>
      <c r="E190" s="175" t="s">
        <v>404</v>
      </c>
      <c r="G190" s="176">
        <v>48.908</v>
      </c>
      <c r="P190" s="174" t="s">
        <v>116</v>
      </c>
      <c r="Q190" s="174" t="s">
        <v>116</v>
      </c>
      <c r="R190" s="174" t="s">
        <v>119</v>
      </c>
      <c r="S190" s="174" t="s">
        <v>110</v>
      </c>
    </row>
    <row r="191" spans="1:16" s="14" customFormat="1" ht="24" customHeight="1">
      <c r="A191" s="166" t="s">
        <v>405</v>
      </c>
      <c r="B191" s="166" t="s">
        <v>111</v>
      </c>
      <c r="C191" s="166" t="s">
        <v>398</v>
      </c>
      <c r="D191" s="167" t="s">
        <v>406</v>
      </c>
      <c r="E191" s="168" t="s">
        <v>407</v>
      </c>
      <c r="F191" s="166" t="s">
        <v>163</v>
      </c>
      <c r="G191" s="169">
        <v>123.898</v>
      </c>
      <c r="H191" s="170">
        <v>0</v>
      </c>
      <c r="I191" s="170">
        <f>ROUND(G191*H191,2)</f>
        <v>0</v>
      </c>
      <c r="J191" s="171">
        <v>0</v>
      </c>
      <c r="K191" s="169">
        <f>G191*J191</f>
        <v>0</v>
      </c>
      <c r="L191" s="171">
        <v>0</v>
      </c>
      <c r="M191" s="169">
        <f>G191*L191</f>
        <v>0</v>
      </c>
      <c r="N191" s="172">
        <v>21</v>
      </c>
      <c r="O191" s="173">
        <v>16</v>
      </c>
      <c r="P191" s="14" t="s">
        <v>116</v>
      </c>
    </row>
    <row r="192" spans="4:19" s="14" customFormat="1" ht="15.75" customHeight="1">
      <c r="D192" s="177"/>
      <c r="E192" s="178" t="s">
        <v>408</v>
      </c>
      <c r="G192" s="179"/>
      <c r="P192" s="177" t="s">
        <v>116</v>
      </c>
      <c r="Q192" s="177" t="s">
        <v>110</v>
      </c>
      <c r="R192" s="177" t="s">
        <v>119</v>
      </c>
      <c r="S192" s="177" t="s">
        <v>107</v>
      </c>
    </row>
    <row r="193" spans="4:19" s="14" customFormat="1" ht="15.75" customHeight="1">
      <c r="D193" s="177"/>
      <c r="E193" s="178" t="s">
        <v>409</v>
      </c>
      <c r="G193" s="179"/>
      <c r="P193" s="177" t="s">
        <v>116</v>
      </c>
      <c r="Q193" s="177" t="s">
        <v>110</v>
      </c>
      <c r="R193" s="177" t="s">
        <v>119</v>
      </c>
      <c r="S193" s="177" t="s">
        <v>107</v>
      </c>
    </row>
    <row r="194" spans="4:19" s="14" customFormat="1" ht="15.75" customHeight="1">
      <c r="D194" s="174"/>
      <c r="E194" s="175" t="s">
        <v>410</v>
      </c>
      <c r="G194" s="176">
        <v>36.608</v>
      </c>
      <c r="P194" s="174" t="s">
        <v>116</v>
      </c>
      <c r="Q194" s="174" t="s">
        <v>116</v>
      </c>
      <c r="R194" s="174" t="s">
        <v>119</v>
      </c>
      <c r="S194" s="174" t="s">
        <v>107</v>
      </c>
    </row>
    <row r="195" spans="4:19" s="14" customFormat="1" ht="15.75" customHeight="1">
      <c r="D195" s="193" t="s">
        <v>411</v>
      </c>
      <c r="E195" s="194" t="s">
        <v>211</v>
      </c>
      <c r="G195" s="195">
        <v>36.608</v>
      </c>
      <c r="P195" s="193" t="s">
        <v>116</v>
      </c>
      <c r="Q195" s="193" t="s">
        <v>108</v>
      </c>
      <c r="R195" s="193" t="s">
        <v>119</v>
      </c>
      <c r="S195" s="193" t="s">
        <v>107</v>
      </c>
    </row>
    <row r="196" spans="4:19" s="14" customFormat="1" ht="15.75" customHeight="1">
      <c r="D196" s="177"/>
      <c r="E196" s="178" t="s">
        <v>412</v>
      </c>
      <c r="G196" s="189"/>
      <c r="P196" s="177" t="s">
        <v>116</v>
      </c>
      <c r="Q196" s="177" t="s">
        <v>110</v>
      </c>
      <c r="R196" s="177" t="s">
        <v>119</v>
      </c>
      <c r="S196" s="177" t="s">
        <v>107</v>
      </c>
    </row>
    <row r="197" spans="4:19" s="14" customFormat="1" ht="15.75" customHeight="1">
      <c r="D197" s="174"/>
      <c r="E197" s="175" t="s">
        <v>413</v>
      </c>
      <c r="G197" s="176">
        <v>19.637</v>
      </c>
      <c r="P197" s="174" t="s">
        <v>116</v>
      </c>
      <c r="Q197" s="174" t="s">
        <v>116</v>
      </c>
      <c r="R197" s="174" t="s">
        <v>119</v>
      </c>
      <c r="S197" s="174" t="s">
        <v>107</v>
      </c>
    </row>
    <row r="198" spans="4:19" s="14" customFormat="1" ht="15.75" customHeight="1">
      <c r="D198" s="193" t="s">
        <v>414</v>
      </c>
      <c r="E198" s="194" t="s">
        <v>211</v>
      </c>
      <c r="G198" s="195">
        <v>19.637</v>
      </c>
      <c r="P198" s="193" t="s">
        <v>116</v>
      </c>
      <c r="Q198" s="193" t="s">
        <v>108</v>
      </c>
      <c r="R198" s="193" t="s">
        <v>119</v>
      </c>
      <c r="S198" s="193" t="s">
        <v>107</v>
      </c>
    </row>
    <row r="199" spans="4:19" s="14" customFormat="1" ht="15.75" customHeight="1">
      <c r="D199" s="177"/>
      <c r="E199" s="178" t="s">
        <v>415</v>
      </c>
      <c r="G199" s="189"/>
      <c r="P199" s="177" t="s">
        <v>116</v>
      </c>
      <c r="Q199" s="177" t="s">
        <v>110</v>
      </c>
      <c r="R199" s="177" t="s">
        <v>119</v>
      </c>
      <c r="S199" s="177" t="s">
        <v>107</v>
      </c>
    </row>
    <row r="200" spans="4:19" s="14" customFormat="1" ht="15.75" customHeight="1">
      <c r="D200" s="174"/>
      <c r="E200" s="175" t="s">
        <v>416</v>
      </c>
      <c r="G200" s="176">
        <v>4.6</v>
      </c>
      <c r="P200" s="174" t="s">
        <v>116</v>
      </c>
      <c r="Q200" s="174" t="s">
        <v>116</v>
      </c>
      <c r="R200" s="174" t="s">
        <v>119</v>
      </c>
      <c r="S200" s="174" t="s">
        <v>107</v>
      </c>
    </row>
    <row r="201" spans="4:19" s="14" customFormat="1" ht="15.75" customHeight="1">
      <c r="D201" s="174"/>
      <c r="E201" s="175" t="s">
        <v>417</v>
      </c>
      <c r="G201" s="176">
        <v>1.104</v>
      </c>
      <c r="P201" s="174" t="s">
        <v>116</v>
      </c>
      <c r="Q201" s="174" t="s">
        <v>116</v>
      </c>
      <c r="R201" s="174" t="s">
        <v>119</v>
      </c>
      <c r="S201" s="174" t="s">
        <v>107</v>
      </c>
    </row>
    <row r="202" spans="4:19" s="14" customFormat="1" ht="15.75" customHeight="1">
      <c r="D202" s="193" t="s">
        <v>418</v>
      </c>
      <c r="E202" s="194" t="s">
        <v>211</v>
      </c>
      <c r="G202" s="195">
        <v>5.704</v>
      </c>
      <c r="P202" s="193" t="s">
        <v>116</v>
      </c>
      <c r="Q202" s="193" t="s">
        <v>108</v>
      </c>
      <c r="R202" s="193" t="s">
        <v>119</v>
      </c>
      <c r="S202" s="193" t="s">
        <v>107</v>
      </c>
    </row>
    <row r="203" spans="4:19" s="14" customFormat="1" ht="24" customHeight="1">
      <c r="D203" s="177"/>
      <c r="E203" s="178" t="s">
        <v>419</v>
      </c>
      <c r="G203" s="189"/>
      <c r="P203" s="177" t="s">
        <v>116</v>
      </c>
      <c r="Q203" s="177" t="s">
        <v>110</v>
      </c>
      <c r="R203" s="177" t="s">
        <v>119</v>
      </c>
      <c r="S203" s="177" t="s">
        <v>107</v>
      </c>
    </row>
    <row r="204" spans="4:19" s="14" customFormat="1" ht="15.75" customHeight="1">
      <c r="D204" s="174"/>
      <c r="E204" s="175" t="s">
        <v>420</v>
      </c>
      <c r="G204" s="176">
        <v>36.608</v>
      </c>
      <c r="P204" s="174" t="s">
        <v>116</v>
      </c>
      <c r="Q204" s="174" t="s">
        <v>116</v>
      </c>
      <c r="R204" s="174" t="s">
        <v>119</v>
      </c>
      <c r="S204" s="174" t="s">
        <v>107</v>
      </c>
    </row>
    <row r="205" spans="4:19" s="14" customFormat="1" ht="15.75" customHeight="1">
      <c r="D205" s="193" t="s">
        <v>421</v>
      </c>
      <c r="E205" s="194" t="s">
        <v>211</v>
      </c>
      <c r="G205" s="195">
        <v>36.608</v>
      </c>
      <c r="P205" s="193" t="s">
        <v>116</v>
      </c>
      <c r="Q205" s="193" t="s">
        <v>108</v>
      </c>
      <c r="R205" s="193" t="s">
        <v>119</v>
      </c>
      <c r="S205" s="193" t="s">
        <v>107</v>
      </c>
    </row>
    <row r="206" spans="4:19" s="14" customFormat="1" ht="15.75" customHeight="1">
      <c r="D206" s="174"/>
      <c r="E206" s="175" t="s">
        <v>422</v>
      </c>
      <c r="G206" s="176">
        <v>19.637</v>
      </c>
      <c r="P206" s="174" t="s">
        <v>116</v>
      </c>
      <c r="Q206" s="174" t="s">
        <v>116</v>
      </c>
      <c r="R206" s="174" t="s">
        <v>119</v>
      </c>
      <c r="S206" s="174" t="s">
        <v>107</v>
      </c>
    </row>
    <row r="207" spans="4:19" s="14" customFormat="1" ht="15.75" customHeight="1">
      <c r="D207" s="193" t="s">
        <v>423</v>
      </c>
      <c r="E207" s="194" t="s">
        <v>211</v>
      </c>
      <c r="G207" s="195">
        <v>19.637</v>
      </c>
      <c r="P207" s="193" t="s">
        <v>116</v>
      </c>
      <c r="Q207" s="193" t="s">
        <v>108</v>
      </c>
      <c r="R207" s="193" t="s">
        <v>119</v>
      </c>
      <c r="S207" s="193" t="s">
        <v>107</v>
      </c>
    </row>
    <row r="208" spans="4:19" s="14" customFormat="1" ht="15.75" customHeight="1">
      <c r="D208" s="174"/>
      <c r="E208" s="175" t="s">
        <v>424</v>
      </c>
      <c r="G208" s="176">
        <v>5.704</v>
      </c>
      <c r="P208" s="174" t="s">
        <v>116</v>
      </c>
      <c r="Q208" s="174" t="s">
        <v>116</v>
      </c>
      <c r="R208" s="174" t="s">
        <v>119</v>
      </c>
      <c r="S208" s="174" t="s">
        <v>107</v>
      </c>
    </row>
    <row r="209" spans="4:19" s="14" customFormat="1" ht="15.75" customHeight="1">
      <c r="D209" s="193" t="s">
        <v>425</v>
      </c>
      <c r="E209" s="194" t="s">
        <v>211</v>
      </c>
      <c r="G209" s="195">
        <v>5.704</v>
      </c>
      <c r="P209" s="193" t="s">
        <v>116</v>
      </c>
      <c r="Q209" s="193" t="s">
        <v>108</v>
      </c>
      <c r="R209" s="193" t="s">
        <v>119</v>
      </c>
      <c r="S209" s="193" t="s">
        <v>107</v>
      </c>
    </row>
    <row r="210" spans="4:19" s="14" customFormat="1" ht="15.75" customHeight="1">
      <c r="D210" s="190"/>
      <c r="E210" s="191" t="s">
        <v>204</v>
      </c>
      <c r="G210" s="192">
        <v>123.898</v>
      </c>
      <c r="P210" s="190" t="s">
        <v>116</v>
      </c>
      <c r="Q210" s="190" t="s">
        <v>128</v>
      </c>
      <c r="R210" s="190" t="s">
        <v>119</v>
      </c>
      <c r="S210" s="190" t="s">
        <v>110</v>
      </c>
    </row>
    <row r="211" spans="1:16" s="14" customFormat="1" ht="13.5" customHeight="1">
      <c r="A211" s="180" t="s">
        <v>426</v>
      </c>
      <c r="B211" s="180" t="s">
        <v>142</v>
      </c>
      <c r="C211" s="180" t="s">
        <v>143</v>
      </c>
      <c r="D211" s="181" t="s">
        <v>427</v>
      </c>
      <c r="E211" s="182" t="s">
        <v>428</v>
      </c>
      <c r="F211" s="180" t="s">
        <v>163</v>
      </c>
      <c r="G211" s="183">
        <v>71.241</v>
      </c>
      <c r="H211" s="184">
        <v>0</v>
      </c>
      <c r="I211" s="184">
        <f>ROUND(G211*H211,2)</f>
        <v>0</v>
      </c>
      <c r="J211" s="185">
        <v>0.002</v>
      </c>
      <c r="K211" s="183">
        <f>G211*J211</f>
        <v>0.142482</v>
      </c>
      <c r="L211" s="185">
        <v>0</v>
      </c>
      <c r="M211" s="183">
        <f>G211*L211</f>
        <v>0</v>
      </c>
      <c r="N211" s="186">
        <v>21</v>
      </c>
      <c r="O211" s="187">
        <v>32</v>
      </c>
      <c r="P211" s="188" t="s">
        <v>116</v>
      </c>
    </row>
    <row r="212" spans="4:19" s="14" customFormat="1" ht="15.75" customHeight="1">
      <c r="D212" s="177"/>
      <c r="E212" s="178" t="s">
        <v>429</v>
      </c>
      <c r="G212" s="179"/>
      <c r="P212" s="177" t="s">
        <v>116</v>
      </c>
      <c r="Q212" s="177" t="s">
        <v>110</v>
      </c>
      <c r="R212" s="177" t="s">
        <v>119</v>
      </c>
      <c r="S212" s="177" t="s">
        <v>107</v>
      </c>
    </row>
    <row r="213" spans="4:19" s="14" customFormat="1" ht="15.75" customHeight="1">
      <c r="D213" s="174"/>
      <c r="E213" s="175" t="s">
        <v>430</v>
      </c>
      <c r="G213" s="176">
        <v>71.241</v>
      </c>
      <c r="P213" s="174" t="s">
        <v>116</v>
      </c>
      <c r="Q213" s="174" t="s">
        <v>116</v>
      </c>
      <c r="R213" s="174" t="s">
        <v>119</v>
      </c>
      <c r="S213" s="174" t="s">
        <v>110</v>
      </c>
    </row>
    <row r="214" spans="1:16" s="14" customFormat="1" ht="24" customHeight="1">
      <c r="A214" s="180" t="s">
        <v>431</v>
      </c>
      <c r="B214" s="180" t="s">
        <v>142</v>
      </c>
      <c r="C214" s="180" t="s">
        <v>143</v>
      </c>
      <c r="D214" s="181" t="s">
        <v>432</v>
      </c>
      <c r="E214" s="182" t="s">
        <v>433</v>
      </c>
      <c r="F214" s="180" t="s">
        <v>163</v>
      </c>
      <c r="G214" s="183">
        <v>71.241</v>
      </c>
      <c r="H214" s="184">
        <v>0</v>
      </c>
      <c r="I214" s="184">
        <f>ROUND(G214*H214,2)</f>
        <v>0</v>
      </c>
      <c r="J214" s="185">
        <v>0.0035</v>
      </c>
      <c r="K214" s="183">
        <f>G214*J214</f>
        <v>0.2493435</v>
      </c>
      <c r="L214" s="185">
        <v>0</v>
      </c>
      <c r="M214" s="183">
        <f>G214*L214</f>
        <v>0</v>
      </c>
      <c r="N214" s="186">
        <v>21</v>
      </c>
      <c r="O214" s="187">
        <v>32</v>
      </c>
      <c r="P214" s="188" t="s">
        <v>116</v>
      </c>
    </row>
    <row r="215" spans="4:19" s="14" customFormat="1" ht="15.75" customHeight="1">
      <c r="D215" s="177"/>
      <c r="E215" s="178" t="s">
        <v>429</v>
      </c>
      <c r="G215" s="179"/>
      <c r="P215" s="177" t="s">
        <v>116</v>
      </c>
      <c r="Q215" s="177" t="s">
        <v>110</v>
      </c>
      <c r="R215" s="177" t="s">
        <v>119</v>
      </c>
      <c r="S215" s="177" t="s">
        <v>107</v>
      </c>
    </row>
    <row r="216" spans="4:19" s="14" customFormat="1" ht="15.75" customHeight="1">
      <c r="D216" s="174"/>
      <c r="E216" s="175" t="s">
        <v>434</v>
      </c>
      <c r="G216" s="176">
        <v>71.241</v>
      </c>
      <c r="P216" s="174" t="s">
        <v>116</v>
      </c>
      <c r="Q216" s="174" t="s">
        <v>116</v>
      </c>
      <c r="R216" s="174" t="s">
        <v>119</v>
      </c>
      <c r="S216" s="174" t="s">
        <v>110</v>
      </c>
    </row>
    <row r="217" spans="1:16" s="14" customFormat="1" ht="13.5" customHeight="1">
      <c r="A217" s="166" t="s">
        <v>435</v>
      </c>
      <c r="B217" s="166" t="s">
        <v>111</v>
      </c>
      <c r="C217" s="166" t="s">
        <v>398</v>
      </c>
      <c r="D217" s="167" t="s">
        <v>436</v>
      </c>
      <c r="E217" s="168" t="s">
        <v>437</v>
      </c>
      <c r="F217" s="166" t="s">
        <v>163</v>
      </c>
      <c r="G217" s="169">
        <v>68.903</v>
      </c>
      <c r="H217" s="170">
        <v>0</v>
      </c>
      <c r="I217" s="170">
        <f>ROUND(G217*H217,2)</f>
        <v>0</v>
      </c>
      <c r="J217" s="171">
        <v>0.00088</v>
      </c>
      <c r="K217" s="169">
        <f>G217*J217</f>
        <v>0.06063464000000001</v>
      </c>
      <c r="L217" s="171">
        <v>0</v>
      </c>
      <c r="M217" s="169">
        <f>G217*L217</f>
        <v>0</v>
      </c>
      <c r="N217" s="172">
        <v>21</v>
      </c>
      <c r="O217" s="173">
        <v>16</v>
      </c>
      <c r="P217" s="14" t="s">
        <v>116</v>
      </c>
    </row>
    <row r="218" spans="4:19" s="14" customFormat="1" ht="24" customHeight="1">
      <c r="D218" s="177"/>
      <c r="E218" s="178" t="s">
        <v>438</v>
      </c>
      <c r="G218" s="179"/>
      <c r="P218" s="177" t="s">
        <v>116</v>
      </c>
      <c r="Q218" s="177" t="s">
        <v>110</v>
      </c>
      <c r="R218" s="177" t="s">
        <v>119</v>
      </c>
      <c r="S218" s="177" t="s">
        <v>107</v>
      </c>
    </row>
    <row r="219" spans="4:19" s="14" customFormat="1" ht="15.75" customHeight="1">
      <c r="D219" s="177"/>
      <c r="E219" s="178" t="s">
        <v>429</v>
      </c>
      <c r="G219" s="179"/>
      <c r="P219" s="177" t="s">
        <v>116</v>
      </c>
      <c r="Q219" s="177" t="s">
        <v>110</v>
      </c>
      <c r="R219" s="177" t="s">
        <v>119</v>
      </c>
      <c r="S219" s="177" t="s">
        <v>107</v>
      </c>
    </row>
    <row r="220" spans="4:19" s="14" customFormat="1" ht="15.75" customHeight="1">
      <c r="D220" s="174"/>
      <c r="E220" s="175" t="s">
        <v>439</v>
      </c>
      <c r="G220" s="176">
        <v>61.949</v>
      </c>
      <c r="P220" s="174" t="s">
        <v>116</v>
      </c>
      <c r="Q220" s="174" t="s">
        <v>116</v>
      </c>
      <c r="R220" s="174" t="s">
        <v>119</v>
      </c>
      <c r="S220" s="174" t="s">
        <v>107</v>
      </c>
    </row>
    <row r="221" spans="4:19" s="14" customFormat="1" ht="15.75" customHeight="1">
      <c r="D221" s="174"/>
      <c r="E221" s="175" t="s">
        <v>440</v>
      </c>
      <c r="G221" s="176">
        <v>4.521</v>
      </c>
      <c r="P221" s="174" t="s">
        <v>116</v>
      </c>
      <c r="Q221" s="174" t="s">
        <v>116</v>
      </c>
      <c r="R221" s="174" t="s">
        <v>119</v>
      </c>
      <c r="S221" s="174" t="s">
        <v>107</v>
      </c>
    </row>
    <row r="222" spans="4:19" s="14" customFormat="1" ht="15.75" customHeight="1">
      <c r="D222" s="174"/>
      <c r="E222" s="175" t="s">
        <v>441</v>
      </c>
      <c r="G222" s="176">
        <v>2.068</v>
      </c>
      <c r="P222" s="174" t="s">
        <v>116</v>
      </c>
      <c r="Q222" s="174" t="s">
        <v>116</v>
      </c>
      <c r="R222" s="174" t="s">
        <v>119</v>
      </c>
      <c r="S222" s="174" t="s">
        <v>107</v>
      </c>
    </row>
    <row r="223" spans="4:19" s="14" customFormat="1" ht="15.75" customHeight="1">
      <c r="D223" s="177"/>
      <c r="E223" s="178" t="s">
        <v>442</v>
      </c>
      <c r="G223" s="189"/>
      <c r="P223" s="177" t="s">
        <v>116</v>
      </c>
      <c r="Q223" s="177" t="s">
        <v>110</v>
      </c>
      <c r="R223" s="177" t="s">
        <v>119</v>
      </c>
      <c r="S223" s="177" t="s">
        <v>107</v>
      </c>
    </row>
    <row r="224" spans="4:19" s="14" customFormat="1" ht="15.75" customHeight="1">
      <c r="D224" s="174"/>
      <c r="E224" s="175" t="s">
        <v>443</v>
      </c>
      <c r="G224" s="176">
        <v>0.365</v>
      </c>
      <c r="P224" s="174" t="s">
        <v>116</v>
      </c>
      <c r="Q224" s="174" t="s">
        <v>116</v>
      </c>
      <c r="R224" s="174" t="s">
        <v>119</v>
      </c>
      <c r="S224" s="174" t="s">
        <v>107</v>
      </c>
    </row>
    <row r="225" spans="4:19" s="14" customFormat="1" ht="15.75" customHeight="1">
      <c r="D225" s="190" t="s">
        <v>444</v>
      </c>
      <c r="E225" s="191" t="s">
        <v>204</v>
      </c>
      <c r="G225" s="192">
        <v>68.903</v>
      </c>
      <c r="P225" s="190" t="s">
        <v>116</v>
      </c>
      <c r="Q225" s="190" t="s">
        <v>128</v>
      </c>
      <c r="R225" s="190" t="s">
        <v>119</v>
      </c>
      <c r="S225" s="190" t="s">
        <v>110</v>
      </c>
    </row>
    <row r="226" spans="1:16" s="14" customFormat="1" ht="34.5" customHeight="1">
      <c r="A226" s="180" t="s">
        <v>445</v>
      </c>
      <c r="B226" s="180" t="s">
        <v>142</v>
      </c>
      <c r="C226" s="180" t="s">
        <v>143</v>
      </c>
      <c r="D226" s="181" t="s">
        <v>446</v>
      </c>
      <c r="E226" s="182" t="s">
        <v>447</v>
      </c>
      <c r="F226" s="180" t="s">
        <v>163</v>
      </c>
      <c r="G226" s="183">
        <v>79.238</v>
      </c>
      <c r="H226" s="184">
        <v>0</v>
      </c>
      <c r="I226" s="184">
        <f>ROUND(G226*H226,2)</f>
        <v>0</v>
      </c>
      <c r="J226" s="185">
        <v>0.0069</v>
      </c>
      <c r="K226" s="183">
        <f>G226*J226</f>
        <v>0.5467422</v>
      </c>
      <c r="L226" s="185">
        <v>0</v>
      </c>
      <c r="M226" s="183">
        <f>G226*L226</f>
        <v>0</v>
      </c>
      <c r="N226" s="186">
        <v>21</v>
      </c>
      <c r="O226" s="187">
        <v>32</v>
      </c>
      <c r="P226" s="188" t="s">
        <v>116</v>
      </c>
    </row>
    <row r="227" spans="4:19" s="14" customFormat="1" ht="15.75" customHeight="1">
      <c r="D227" s="174"/>
      <c r="E227" s="175" t="s">
        <v>448</v>
      </c>
      <c r="G227" s="176">
        <v>79.238</v>
      </c>
      <c r="P227" s="174" t="s">
        <v>116</v>
      </c>
      <c r="Q227" s="174" t="s">
        <v>116</v>
      </c>
      <c r="R227" s="174" t="s">
        <v>119</v>
      </c>
      <c r="S227" s="174" t="s">
        <v>110</v>
      </c>
    </row>
    <row r="228" spans="1:16" s="14" customFormat="1" ht="24" customHeight="1">
      <c r="A228" s="166" t="s">
        <v>449</v>
      </c>
      <c r="B228" s="166" t="s">
        <v>111</v>
      </c>
      <c r="C228" s="166" t="s">
        <v>398</v>
      </c>
      <c r="D228" s="167" t="s">
        <v>450</v>
      </c>
      <c r="E228" s="168" t="s">
        <v>451</v>
      </c>
      <c r="F228" s="166" t="s">
        <v>163</v>
      </c>
      <c r="G228" s="169">
        <v>61.949</v>
      </c>
      <c r="H228" s="170">
        <v>0</v>
      </c>
      <c r="I228" s="170">
        <f>ROUND(G228*H228,2)</f>
        <v>0</v>
      </c>
      <c r="J228" s="171">
        <v>0</v>
      </c>
      <c r="K228" s="169">
        <f>G228*J228</f>
        <v>0</v>
      </c>
      <c r="L228" s="171">
        <v>0</v>
      </c>
      <c r="M228" s="169">
        <f>G228*L228</f>
        <v>0</v>
      </c>
      <c r="N228" s="172">
        <v>21</v>
      </c>
      <c r="O228" s="173">
        <v>16</v>
      </c>
      <c r="P228" s="14" t="s">
        <v>116</v>
      </c>
    </row>
    <row r="229" spans="4:19" s="14" customFormat="1" ht="15.75" customHeight="1">
      <c r="D229" s="177"/>
      <c r="E229" s="178" t="s">
        <v>452</v>
      </c>
      <c r="G229" s="179"/>
      <c r="P229" s="177" t="s">
        <v>116</v>
      </c>
      <c r="Q229" s="177" t="s">
        <v>110</v>
      </c>
      <c r="R229" s="177" t="s">
        <v>119</v>
      </c>
      <c r="S229" s="177" t="s">
        <v>107</v>
      </c>
    </row>
    <row r="230" spans="4:19" s="14" customFormat="1" ht="15.75" customHeight="1">
      <c r="D230" s="174"/>
      <c r="E230" s="175" t="s">
        <v>453</v>
      </c>
      <c r="G230" s="176">
        <v>61.949</v>
      </c>
      <c r="P230" s="174" t="s">
        <v>116</v>
      </c>
      <c r="Q230" s="174" t="s">
        <v>116</v>
      </c>
      <c r="R230" s="174" t="s">
        <v>119</v>
      </c>
      <c r="S230" s="174" t="s">
        <v>110</v>
      </c>
    </row>
    <row r="231" spans="1:16" s="14" customFormat="1" ht="13.5" customHeight="1">
      <c r="A231" s="166" t="s">
        <v>454</v>
      </c>
      <c r="B231" s="166" t="s">
        <v>111</v>
      </c>
      <c r="C231" s="166" t="s">
        <v>398</v>
      </c>
      <c r="D231" s="167" t="s">
        <v>455</v>
      </c>
      <c r="E231" s="168" t="s">
        <v>456</v>
      </c>
      <c r="F231" s="166" t="s">
        <v>163</v>
      </c>
      <c r="G231" s="169">
        <v>61.949</v>
      </c>
      <c r="H231" s="170">
        <v>0</v>
      </c>
      <c r="I231" s="170">
        <f>ROUND(G231*H231,2)</f>
        <v>0</v>
      </c>
      <c r="J231" s="171">
        <v>0</v>
      </c>
      <c r="K231" s="169">
        <f>G231*J231</f>
        <v>0</v>
      </c>
      <c r="L231" s="171">
        <v>0</v>
      </c>
      <c r="M231" s="169">
        <f>G231*L231</f>
        <v>0</v>
      </c>
      <c r="N231" s="172">
        <v>21</v>
      </c>
      <c r="O231" s="173">
        <v>16</v>
      </c>
      <c r="P231" s="14" t="s">
        <v>116</v>
      </c>
    </row>
    <row r="232" spans="4:19" s="14" customFormat="1" ht="15.75" customHeight="1">
      <c r="D232" s="177"/>
      <c r="E232" s="178" t="s">
        <v>457</v>
      </c>
      <c r="G232" s="179"/>
      <c r="P232" s="177" t="s">
        <v>116</v>
      </c>
      <c r="Q232" s="177" t="s">
        <v>110</v>
      </c>
      <c r="R232" s="177" t="s">
        <v>119</v>
      </c>
      <c r="S232" s="177" t="s">
        <v>107</v>
      </c>
    </row>
    <row r="233" spans="4:19" s="14" customFormat="1" ht="15.75" customHeight="1">
      <c r="D233" s="174"/>
      <c r="E233" s="175" t="s">
        <v>458</v>
      </c>
      <c r="G233" s="176">
        <v>61.949</v>
      </c>
      <c r="P233" s="174" t="s">
        <v>116</v>
      </c>
      <c r="Q233" s="174" t="s">
        <v>116</v>
      </c>
      <c r="R233" s="174" t="s">
        <v>119</v>
      </c>
      <c r="S233" s="174" t="s">
        <v>110</v>
      </c>
    </row>
    <row r="234" spans="1:16" s="14" customFormat="1" ht="13.5" customHeight="1">
      <c r="A234" s="166" t="s">
        <v>364</v>
      </c>
      <c r="B234" s="166" t="s">
        <v>111</v>
      </c>
      <c r="C234" s="166" t="s">
        <v>398</v>
      </c>
      <c r="D234" s="167" t="s">
        <v>459</v>
      </c>
      <c r="E234" s="168" t="s">
        <v>460</v>
      </c>
      <c r="F234" s="166" t="s">
        <v>137</v>
      </c>
      <c r="G234" s="169">
        <v>0.999</v>
      </c>
      <c r="H234" s="170">
        <v>0</v>
      </c>
      <c r="I234" s="170">
        <f>ROUND(G234*H234,2)</f>
        <v>0</v>
      </c>
      <c r="J234" s="171">
        <v>0</v>
      </c>
      <c r="K234" s="169">
        <f>G234*J234</f>
        <v>0</v>
      </c>
      <c r="L234" s="171">
        <v>0</v>
      </c>
      <c r="M234" s="169">
        <f>G234*L234</f>
        <v>0</v>
      </c>
      <c r="N234" s="172">
        <v>21</v>
      </c>
      <c r="O234" s="173">
        <v>16</v>
      </c>
      <c r="P234" s="14" t="s">
        <v>116</v>
      </c>
    </row>
    <row r="235" spans="2:16" s="135" customFormat="1" ht="12.75" customHeight="1">
      <c r="B235" s="140" t="s">
        <v>64</v>
      </c>
      <c r="D235" s="141" t="s">
        <v>461</v>
      </c>
      <c r="E235" s="141" t="s">
        <v>462</v>
      </c>
      <c r="I235" s="142">
        <f>SUM(I236:I247)</f>
        <v>0</v>
      </c>
      <c r="K235" s="143">
        <f>SUM(K236:K247)</f>
        <v>0.10497930000000001</v>
      </c>
      <c r="M235" s="143">
        <f>SUM(M236:M247)</f>
        <v>0.9765</v>
      </c>
      <c r="P235" s="141" t="s">
        <v>110</v>
      </c>
    </row>
    <row r="236" spans="1:16" s="14" customFormat="1" ht="24" customHeight="1">
      <c r="A236" s="166" t="s">
        <v>463</v>
      </c>
      <c r="B236" s="166" t="s">
        <v>111</v>
      </c>
      <c r="C236" s="166" t="s">
        <v>461</v>
      </c>
      <c r="D236" s="167" t="s">
        <v>464</v>
      </c>
      <c r="E236" s="168" t="s">
        <v>465</v>
      </c>
      <c r="F236" s="166" t="s">
        <v>163</v>
      </c>
      <c r="G236" s="169">
        <v>17.075</v>
      </c>
      <c r="H236" s="170">
        <v>0</v>
      </c>
      <c r="I236" s="170">
        <f>ROUND(G236*H236,2)</f>
        <v>0</v>
      </c>
      <c r="J236" s="171">
        <v>0</v>
      </c>
      <c r="K236" s="169">
        <f>G236*J236</f>
        <v>0</v>
      </c>
      <c r="L236" s="171">
        <v>0</v>
      </c>
      <c r="M236" s="169">
        <f>G236*L236</f>
        <v>0</v>
      </c>
      <c r="N236" s="172">
        <v>21</v>
      </c>
      <c r="O236" s="173">
        <v>16</v>
      </c>
      <c r="P236" s="14" t="s">
        <v>116</v>
      </c>
    </row>
    <row r="237" spans="4:19" s="14" customFormat="1" ht="15.75" customHeight="1">
      <c r="D237" s="177"/>
      <c r="E237" s="178" t="s">
        <v>466</v>
      </c>
      <c r="G237" s="179"/>
      <c r="P237" s="177" t="s">
        <v>116</v>
      </c>
      <c r="Q237" s="177" t="s">
        <v>110</v>
      </c>
      <c r="R237" s="177" t="s">
        <v>119</v>
      </c>
      <c r="S237" s="177" t="s">
        <v>107</v>
      </c>
    </row>
    <row r="238" spans="4:19" s="14" customFormat="1" ht="15.75" customHeight="1">
      <c r="D238" s="177"/>
      <c r="E238" s="178" t="s">
        <v>467</v>
      </c>
      <c r="G238" s="179"/>
      <c r="P238" s="177" t="s">
        <v>116</v>
      </c>
      <c r="Q238" s="177" t="s">
        <v>110</v>
      </c>
      <c r="R238" s="177" t="s">
        <v>119</v>
      </c>
      <c r="S238" s="177" t="s">
        <v>107</v>
      </c>
    </row>
    <row r="239" spans="4:19" s="14" customFormat="1" ht="15.75" customHeight="1">
      <c r="D239" s="174" t="s">
        <v>468</v>
      </c>
      <c r="E239" s="175" t="s">
        <v>469</v>
      </c>
      <c r="G239" s="176">
        <v>17.075</v>
      </c>
      <c r="P239" s="174" t="s">
        <v>116</v>
      </c>
      <c r="Q239" s="174" t="s">
        <v>116</v>
      </c>
      <c r="R239" s="174" t="s">
        <v>119</v>
      </c>
      <c r="S239" s="174" t="s">
        <v>110</v>
      </c>
    </row>
    <row r="240" spans="1:16" s="14" customFormat="1" ht="13.5" customHeight="1">
      <c r="A240" s="180" t="s">
        <v>470</v>
      </c>
      <c r="B240" s="180" t="s">
        <v>142</v>
      </c>
      <c r="C240" s="180" t="s">
        <v>143</v>
      </c>
      <c r="D240" s="181" t="s">
        <v>471</v>
      </c>
      <c r="E240" s="182" t="s">
        <v>472</v>
      </c>
      <c r="F240" s="180" t="s">
        <v>163</v>
      </c>
      <c r="G240" s="183">
        <v>17.417</v>
      </c>
      <c r="H240" s="184">
        <v>0</v>
      </c>
      <c r="I240" s="184">
        <f>ROUND(G240*H240,2)</f>
        <v>0</v>
      </c>
      <c r="J240" s="185">
        <v>0.0049</v>
      </c>
      <c r="K240" s="183">
        <f>G240*J240</f>
        <v>0.08534330000000001</v>
      </c>
      <c r="L240" s="185">
        <v>0</v>
      </c>
      <c r="M240" s="183">
        <f>G240*L240</f>
        <v>0</v>
      </c>
      <c r="N240" s="186">
        <v>21</v>
      </c>
      <c r="O240" s="187">
        <v>32</v>
      </c>
      <c r="P240" s="188" t="s">
        <v>116</v>
      </c>
    </row>
    <row r="241" spans="4:19" s="14" customFormat="1" ht="15.75" customHeight="1">
      <c r="D241" s="174"/>
      <c r="E241" s="175" t="s">
        <v>473</v>
      </c>
      <c r="G241" s="176">
        <v>17.417</v>
      </c>
      <c r="P241" s="174" t="s">
        <v>116</v>
      </c>
      <c r="Q241" s="174" t="s">
        <v>116</v>
      </c>
      <c r="R241" s="174" t="s">
        <v>119</v>
      </c>
      <c r="S241" s="174" t="s">
        <v>110</v>
      </c>
    </row>
    <row r="242" spans="1:16" s="14" customFormat="1" ht="24" customHeight="1">
      <c r="A242" s="166" t="s">
        <v>474</v>
      </c>
      <c r="B242" s="166" t="s">
        <v>111</v>
      </c>
      <c r="C242" s="166" t="s">
        <v>475</v>
      </c>
      <c r="D242" s="167" t="s">
        <v>476</v>
      </c>
      <c r="E242" s="168" t="s">
        <v>477</v>
      </c>
      <c r="F242" s="166" t="s">
        <v>163</v>
      </c>
      <c r="G242" s="169">
        <v>19.636</v>
      </c>
      <c r="H242" s="170">
        <v>0</v>
      </c>
      <c r="I242" s="170">
        <f>ROUND(G242*H242,2)</f>
        <v>0</v>
      </c>
      <c r="J242" s="171">
        <v>0.001</v>
      </c>
      <c r="K242" s="169">
        <f>G242*J242</f>
        <v>0.019636</v>
      </c>
      <c r="L242" s="171">
        <v>0</v>
      </c>
      <c r="M242" s="169">
        <f>G242*L242</f>
        <v>0</v>
      </c>
      <c r="N242" s="172">
        <v>21</v>
      </c>
      <c r="O242" s="173">
        <v>16</v>
      </c>
      <c r="P242" s="14" t="s">
        <v>116</v>
      </c>
    </row>
    <row r="243" spans="4:19" s="14" customFormat="1" ht="15.75" customHeight="1">
      <c r="D243" s="174"/>
      <c r="E243" s="175" t="s">
        <v>478</v>
      </c>
      <c r="G243" s="176">
        <v>19.636</v>
      </c>
      <c r="P243" s="174" t="s">
        <v>116</v>
      </c>
      <c r="Q243" s="174" t="s">
        <v>116</v>
      </c>
      <c r="R243" s="174" t="s">
        <v>119</v>
      </c>
      <c r="S243" s="174" t="s">
        <v>110</v>
      </c>
    </row>
    <row r="244" spans="1:16" s="14" customFormat="1" ht="24" customHeight="1">
      <c r="A244" s="166" t="s">
        <v>479</v>
      </c>
      <c r="B244" s="166" t="s">
        <v>111</v>
      </c>
      <c r="C244" s="166" t="s">
        <v>461</v>
      </c>
      <c r="D244" s="167" t="s">
        <v>480</v>
      </c>
      <c r="E244" s="168" t="s">
        <v>481</v>
      </c>
      <c r="F244" s="166" t="s">
        <v>163</v>
      </c>
      <c r="G244" s="169">
        <v>46.5</v>
      </c>
      <c r="H244" s="170">
        <v>0</v>
      </c>
      <c r="I244" s="170">
        <f>ROUND(G244*H244,2)</f>
        <v>0</v>
      </c>
      <c r="J244" s="171">
        <v>0</v>
      </c>
      <c r="K244" s="169">
        <f>G244*J244</f>
        <v>0</v>
      </c>
      <c r="L244" s="171">
        <v>0.021</v>
      </c>
      <c r="M244" s="169">
        <f>G244*L244</f>
        <v>0.9765</v>
      </c>
      <c r="N244" s="172">
        <v>21</v>
      </c>
      <c r="O244" s="173">
        <v>16</v>
      </c>
      <c r="P244" s="14" t="s">
        <v>116</v>
      </c>
    </row>
    <row r="245" spans="4:19" s="14" customFormat="1" ht="15.75" customHeight="1">
      <c r="D245" s="177"/>
      <c r="E245" s="178" t="s">
        <v>482</v>
      </c>
      <c r="G245" s="179"/>
      <c r="P245" s="177" t="s">
        <v>116</v>
      </c>
      <c r="Q245" s="177" t="s">
        <v>110</v>
      </c>
      <c r="R245" s="177" t="s">
        <v>119</v>
      </c>
      <c r="S245" s="177" t="s">
        <v>107</v>
      </c>
    </row>
    <row r="246" spans="4:19" s="14" customFormat="1" ht="15.75" customHeight="1">
      <c r="D246" s="174"/>
      <c r="E246" s="175" t="s">
        <v>483</v>
      </c>
      <c r="G246" s="176">
        <v>46.5</v>
      </c>
      <c r="P246" s="174" t="s">
        <v>116</v>
      </c>
      <c r="Q246" s="174" t="s">
        <v>116</v>
      </c>
      <c r="R246" s="174" t="s">
        <v>119</v>
      </c>
      <c r="S246" s="174" t="s">
        <v>110</v>
      </c>
    </row>
    <row r="247" spans="1:16" s="14" customFormat="1" ht="13.5" customHeight="1">
      <c r="A247" s="166" t="s">
        <v>484</v>
      </c>
      <c r="B247" s="166" t="s">
        <v>111</v>
      </c>
      <c r="C247" s="166" t="s">
        <v>461</v>
      </c>
      <c r="D247" s="167" t="s">
        <v>485</v>
      </c>
      <c r="E247" s="168" t="s">
        <v>486</v>
      </c>
      <c r="F247" s="166" t="s">
        <v>137</v>
      </c>
      <c r="G247" s="169">
        <v>0.105</v>
      </c>
      <c r="H247" s="170">
        <v>0</v>
      </c>
      <c r="I247" s="170">
        <f>ROUND(G247*H247,2)</f>
        <v>0</v>
      </c>
      <c r="J247" s="171">
        <v>0</v>
      </c>
      <c r="K247" s="169">
        <f>G247*J247</f>
        <v>0</v>
      </c>
      <c r="L247" s="171">
        <v>0</v>
      </c>
      <c r="M247" s="169">
        <f>G247*L247</f>
        <v>0</v>
      </c>
      <c r="N247" s="172">
        <v>21</v>
      </c>
      <c r="O247" s="173">
        <v>16</v>
      </c>
      <c r="P247" s="14" t="s">
        <v>116</v>
      </c>
    </row>
    <row r="248" spans="2:16" s="135" customFormat="1" ht="12.75" customHeight="1">
      <c r="B248" s="140" t="s">
        <v>64</v>
      </c>
      <c r="D248" s="141" t="s">
        <v>487</v>
      </c>
      <c r="E248" s="141" t="s">
        <v>488</v>
      </c>
      <c r="I248" s="142">
        <f>SUM(I249:I297)</f>
        <v>0</v>
      </c>
      <c r="K248" s="143">
        <f>SUM(K249:K297)</f>
        <v>0.55814931</v>
      </c>
      <c r="M248" s="143">
        <f>SUM(M249:M297)</f>
        <v>1.0208135</v>
      </c>
      <c r="P248" s="141" t="s">
        <v>110</v>
      </c>
    </row>
    <row r="249" spans="1:16" s="14" customFormat="1" ht="24" customHeight="1">
      <c r="A249" s="166" t="s">
        <v>489</v>
      </c>
      <c r="B249" s="166" t="s">
        <v>111</v>
      </c>
      <c r="C249" s="166" t="s">
        <v>487</v>
      </c>
      <c r="D249" s="167" t="s">
        <v>490</v>
      </c>
      <c r="E249" s="168" t="s">
        <v>491</v>
      </c>
      <c r="F249" s="166" t="s">
        <v>150</v>
      </c>
      <c r="G249" s="169">
        <v>7.22</v>
      </c>
      <c r="H249" s="170">
        <v>0</v>
      </c>
      <c r="I249" s="170">
        <f>ROUND(G249*H249,2)</f>
        <v>0</v>
      </c>
      <c r="J249" s="171">
        <v>0</v>
      </c>
      <c r="K249" s="169">
        <f>G249*J249</f>
        <v>0</v>
      </c>
      <c r="L249" s="171">
        <v>0.01584</v>
      </c>
      <c r="M249" s="169">
        <f>G249*L249</f>
        <v>0.11436479999999999</v>
      </c>
      <c r="N249" s="172">
        <v>21</v>
      </c>
      <c r="O249" s="173">
        <v>16</v>
      </c>
      <c r="P249" s="14" t="s">
        <v>116</v>
      </c>
    </row>
    <row r="250" spans="4:19" s="14" customFormat="1" ht="15.75" customHeight="1">
      <c r="D250" s="177"/>
      <c r="E250" s="178" t="s">
        <v>492</v>
      </c>
      <c r="G250" s="179"/>
      <c r="P250" s="177" t="s">
        <v>116</v>
      </c>
      <c r="Q250" s="177" t="s">
        <v>110</v>
      </c>
      <c r="R250" s="177" t="s">
        <v>119</v>
      </c>
      <c r="S250" s="177" t="s">
        <v>107</v>
      </c>
    </row>
    <row r="251" spans="4:19" s="14" customFormat="1" ht="15.75" customHeight="1">
      <c r="D251" s="174"/>
      <c r="E251" s="175" t="s">
        <v>493</v>
      </c>
      <c r="G251" s="176">
        <v>7.22</v>
      </c>
      <c r="P251" s="174" t="s">
        <v>116</v>
      </c>
      <c r="Q251" s="174" t="s">
        <v>116</v>
      </c>
      <c r="R251" s="174" t="s">
        <v>119</v>
      </c>
      <c r="S251" s="174" t="s">
        <v>110</v>
      </c>
    </row>
    <row r="252" spans="1:16" s="14" customFormat="1" ht="24" customHeight="1">
      <c r="A252" s="166" t="s">
        <v>494</v>
      </c>
      <c r="B252" s="166" t="s">
        <v>111</v>
      </c>
      <c r="C252" s="166" t="s">
        <v>487</v>
      </c>
      <c r="D252" s="167" t="s">
        <v>495</v>
      </c>
      <c r="E252" s="168" t="s">
        <v>496</v>
      </c>
      <c r="F252" s="166" t="s">
        <v>150</v>
      </c>
      <c r="G252" s="169">
        <v>4.73</v>
      </c>
      <c r="H252" s="170">
        <v>0</v>
      </c>
      <c r="I252" s="170">
        <f>ROUND(G252*H252,2)</f>
        <v>0</v>
      </c>
      <c r="J252" s="171">
        <v>0</v>
      </c>
      <c r="K252" s="169">
        <f>G252*J252</f>
        <v>0</v>
      </c>
      <c r="L252" s="171">
        <v>0.02475</v>
      </c>
      <c r="M252" s="169">
        <f>G252*L252</f>
        <v>0.11706750000000002</v>
      </c>
      <c r="N252" s="172">
        <v>21</v>
      </c>
      <c r="O252" s="173">
        <v>16</v>
      </c>
      <c r="P252" s="14" t="s">
        <v>116</v>
      </c>
    </row>
    <row r="253" spans="4:19" s="14" customFormat="1" ht="15.75" customHeight="1">
      <c r="D253" s="177"/>
      <c r="E253" s="178" t="s">
        <v>497</v>
      </c>
      <c r="G253" s="179"/>
      <c r="P253" s="177" t="s">
        <v>116</v>
      </c>
      <c r="Q253" s="177" t="s">
        <v>110</v>
      </c>
      <c r="R253" s="177" t="s">
        <v>119</v>
      </c>
      <c r="S253" s="177" t="s">
        <v>107</v>
      </c>
    </row>
    <row r="254" spans="4:19" s="14" customFormat="1" ht="15.75" customHeight="1">
      <c r="D254" s="174"/>
      <c r="E254" s="175" t="s">
        <v>498</v>
      </c>
      <c r="G254" s="176">
        <v>4.73</v>
      </c>
      <c r="P254" s="174" t="s">
        <v>116</v>
      </c>
      <c r="Q254" s="174" t="s">
        <v>116</v>
      </c>
      <c r="R254" s="174" t="s">
        <v>119</v>
      </c>
      <c r="S254" s="174" t="s">
        <v>110</v>
      </c>
    </row>
    <row r="255" spans="1:16" s="14" customFormat="1" ht="24" customHeight="1">
      <c r="A255" s="166" t="s">
        <v>499</v>
      </c>
      <c r="B255" s="166" t="s">
        <v>111</v>
      </c>
      <c r="C255" s="166" t="s">
        <v>487</v>
      </c>
      <c r="D255" s="167" t="s">
        <v>500</v>
      </c>
      <c r="E255" s="168" t="s">
        <v>501</v>
      </c>
      <c r="F255" s="166" t="s">
        <v>150</v>
      </c>
      <c r="G255" s="169">
        <v>2.2</v>
      </c>
      <c r="H255" s="170">
        <v>0</v>
      </c>
      <c r="I255" s="170">
        <f>ROUND(G255*H255,2)</f>
        <v>0</v>
      </c>
      <c r="J255" s="171">
        <v>8E-05</v>
      </c>
      <c r="K255" s="169">
        <f>G255*J255</f>
        <v>0.00017600000000000002</v>
      </c>
      <c r="L255" s="171">
        <v>0</v>
      </c>
      <c r="M255" s="169">
        <f>G255*L255</f>
        <v>0</v>
      </c>
      <c r="N255" s="172">
        <v>21</v>
      </c>
      <c r="O255" s="173">
        <v>16</v>
      </c>
      <c r="P255" s="14" t="s">
        <v>116</v>
      </c>
    </row>
    <row r="256" spans="4:19" s="14" customFormat="1" ht="15.75" customHeight="1">
      <c r="D256" s="177"/>
      <c r="E256" s="178" t="s">
        <v>492</v>
      </c>
      <c r="G256" s="179"/>
      <c r="P256" s="177" t="s">
        <v>116</v>
      </c>
      <c r="Q256" s="177" t="s">
        <v>110</v>
      </c>
      <c r="R256" s="177" t="s">
        <v>119</v>
      </c>
      <c r="S256" s="177" t="s">
        <v>107</v>
      </c>
    </row>
    <row r="257" spans="4:19" s="14" customFormat="1" ht="15.75" customHeight="1">
      <c r="D257" s="177"/>
      <c r="E257" s="178" t="s">
        <v>502</v>
      </c>
      <c r="G257" s="179"/>
      <c r="P257" s="177" t="s">
        <v>116</v>
      </c>
      <c r="Q257" s="177" t="s">
        <v>110</v>
      </c>
      <c r="R257" s="177" t="s">
        <v>119</v>
      </c>
      <c r="S257" s="177" t="s">
        <v>107</v>
      </c>
    </row>
    <row r="258" spans="4:19" s="14" customFormat="1" ht="15.75" customHeight="1">
      <c r="D258" s="174" t="s">
        <v>503</v>
      </c>
      <c r="E258" s="175" t="s">
        <v>504</v>
      </c>
      <c r="G258" s="176">
        <v>2.2</v>
      </c>
      <c r="P258" s="174" t="s">
        <v>116</v>
      </c>
      <c r="Q258" s="174" t="s">
        <v>116</v>
      </c>
      <c r="R258" s="174" t="s">
        <v>119</v>
      </c>
      <c r="S258" s="174" t="s">
        <v>110</v>
      </c>
    </row>
    <row r="259" spans="1:16" s="14" customFormat="1" ht="24" customHeight="1">
      <c r="A259" s="166" t="s">
        <v>505</v>
      </c>
      <c r="B259" s="166" t="s">
        <v>111</v>
      </c>
      <c r="C259" s="166" t="s">
        <v>487</v>
      </c>
      <c r="D259" s="167" t="s">
        <v>506</v>
      </c>
      <c r="E259" s="168" t="s">
        <v>507</v>
      </c>
      <c r="F259" s="166" t="s">
        <v>150</v>
      </c>
      <c r="G259" s="169">
        <v>7.942</v>
      </c>
      <c r="H259" s="170">
        <v>0</v>
      </c>
      <c r="I259" s="170">
        <f>ROUND(G259*H259,2)</f>
        <v>0</v>
      </c>
      <c r="J259" s="171">
        <v>9E-05</v>
      </c>
      <c r="K259" s="169">
        <f>G259*J259</f>
        <v>0.00071478</v>
      </c>
      <c r="L259" s="171">
        <v>0</v>
      </c>
      <c r="M259" s="169">
        <f>G259*L259</f>
        <v>0</v>
      </c>
      <c r="N259" s="172">
        <v>21</v>
      </c>
      <c r="O259" s="173">
        <v>16</v>
      </c>
      <c r="P259" s="14" t="s">
        <v>116</v>
      </c>
    </row>
    <row r="260" spans="4:19" s="14" customFormat="1" ht="15.75" customHeight="1">
      <c r="D260" s="177"/>
      <c r="E260" s="178" t="s">
        <v>492</v>
      </c>
      <c r="G260" s="179"/>
      <c r="P260" s="177" t="s">
        <v>116</v>
      </c>
      <c r="Q260" s="177" t="s">
        <v>110</v>
      </c>
      <c r="R260" s="177" t="s">
        <v>119</v>
      </c>
      <c r="S260" s="177" t="s">
        <v>107</v>
      </c>
    </row>
    <row r="261" spans="4:19" s="14" customFormat="1" ht="15.75" customHeight="1">
      <c r="D261" s="174" t="s">
        <v>508</v>
      </c>
      <c r="E261" s="175" t="s">
        <v>509</v>
      </c>
      <c r="G261" s="176">
        <v>7.942</v>
      </c>
      <c r="P261" s="174" t="s">
        <v>116</v>
      </c>
      <c r="Q261" s="174" t="s">
        <v>116</v>
      </c>
      <c r="R261" s="174" t="s">
        <v>119</v>
      </c>
      <c r="S261" s="174" t="s">
        <v>110</v>
      </c>
    </row>
    <row r="262" spans="1:16" s="14" customFormat="1" ht="24" customHeight="1">
      <c r="A262" s="166" t="s">
        <v>510</v>
      </c>
      <c r="B262" s="166" t="s">
        <v>111</v>
      </c>
      <c r="C262" s="166" t="s">
        <v>487</v>
      </c>
      <c r="D262" s="167" t="s">
        <v>511</v>
      </c>
      <c r="E262" s="168" t="s">
        <v>512</v>
      </c>
      <c r="F262" s="166" t="s">
        <v>150</v>
      </c>
      <c r="G262" s="169">
        <v>5.203</v>
      </c>
      <c r="H262" s="170">
        <v>0</v>
      </c>
      <c r="I262" s="170">
        <f>ROUND(G262*H262,2)</f>
        <v>0</v>
      </c>
      <c r="J262" s="171">
        <v>0.0001</v>
      </c>
      <c r="K262" s="169">
        <f>G262*J262</f>
        <v>0.0005203</v>
      </c>
      <c r="L262" s="171">
        <v>0</v>
      </c>
      <c r="M262" s="169">
        <f>G262*L262</f>
        <v>0</v>
      </c>
      <c r="N262" s="172">
        <v>21</v>
      </c>
      <c r="O262" s="173">
        <v>16</v>
      </c>
      <c r="P262" s="14" t="s">
        <v>116</v>
      </c>
    </row>
    <row r="263" spans="4:19" s="14" customFormat="1" ht="15.75" customHeight="1">
      <c r="D263" s="177"/>
      <c r="E263" s="178" t="s">
        <v>513</v>
      </c>
      <c r="G263" s="179"/>
      <c r="P263" s="177" t="s">
        <v>116</v>
      </c>
      <c r="Q263" s="177" t="s">
        <v>110</v>
      </c>
      <c r="R263" s="177" t="s">
        <v>119</v>
      </c>
      <c r="S263" s="177" t="s">
        <v>107</v>
      </c>
    </row>
    <row r="264" spans="4:19" s="14" customFormat="1" ht="15.75" customHeight="1">
      <c r="D264" s="174" t="s">
        <v>514</v>
      </c>
      <c r="E264" s="175" t="s">
        <v>515</v>
      </c>
      <c r="G264" s="176">
        <v>5.203</v>
      </c>
      <c r="P264" s="174" t="s">
        <v>116</v>
      </c>
      <c r="Q264" s="174" t="s">
        <v>116</v>
      </c>
      <c r="R264" s="174" t="s">
        <v>119</v>
      </c>
      <c r="S264" s="174" t="s">
        <v>110</v>
      </c>
    </row>
    <row r="265" spans="1:16" s="14" customFormat="1" ht="24" customHeight="1">
      <c r="A265" s="166" t="s">
        <v>516</v>
      </c>
      <c r="B265" s="166" t="s">
        <v>111</v>
      </c>
      <c r="C265" s="166" t="s">
        <v>475</v>
      </c>
      <c r="D265" s="167" t="s">
        <v>517</v>
      </c>
      <c r="E265" s="168" t="s">
        <v>518</v>
      </c>
      <c r="F265" s="166" t="s">
        <v>150</v>
      </c>
      <c r="G265" s="169">
        <v>14.19</v>
      </c>
      <c r="H265" s="170">
        <v>0</v>
      </c>
      <c r="I265" s="170">
        <f>ROUND(G265*H265,2)</f>
        <v>0</v>
      </c>
      <c r="J265" s="171">
        <v>0</v>
      </c>
      <c r="K265" s="169">
        <f>G265*J265</f>
        <v>0</v>
      </c>
      <c r="L265" s="171">
        <v>0</v>
      </c>
      <c r="M265" s="169">
        <f>G265*L265</f>
        <v>0</v>
      </c>
      <c r="N265" s="172">
        <v>21</v>
      </c>
      <c r="O265" s="173">
        <v>16</v>
      </c>
      <c r="P265" s="14" t="s">
        <v>116</v>
      </c>
    </row>
    <row r="266" spans="4:19" s="14" customFormat="1" ht="15.75" customHeight="1">
      <c r="D266" s="177"/>
      <c r="E266" s="178" t="s">
        <v>519</v>
      </c>
      <c r="G266" s="179"/>
      <c r="P266" s="177" t="s">
        <v>116</v>
      </c>
      <c r="Q266" s="177" t="s">
        <v>110</v>
      </c>
      <c r="R266" s="177" t="s">
        <v>119</v>
      </c>
      <c r="S266" s="177" t="s">
        <v>107</v>
      </c>
    </row>
    <row r="267" spans="4:19" s="14" customFormat="1" ht="15.75" customHeight="1">
      <c r="D267" s="174"/>
      <c r="E267" s="175" t="s">
        <v>520</v>
      </c>
      <c r="G267" s="176">
        <v>14.19</v>
      </c>
      <c r="P267" s="174" t="s">
        <v>116</v>
      </c>
      <c r="Q267" s="174" t="s">
        <v>116</v>
      </c>
      <c r="R267" s="174" t="s">
        <v>119</v>
      </c>
      <c r="S267" s="174" t="s">
        <v>110</v>
      </c>
    </row>
    <row r="268" spans="1:16" s="14" customFormat="1" ht="24" customHeight="1">
      <c r="A268" s="166" t="s">
        <v>521</v>
      </c>
      <c r="B268" s="166" t="s">
        <v>111</v>
      </c>
      <c r="C268" s="166" t="s">
        <v>487</v>
      </c>
      <c r="D268" s="167" t="s">
        <v>522</v>
      </c>
      <c r="E268" s="168" t="s">
        <v>523</v>
      </c>
      <c r="F268" s="166" t="s">
        <v>150</v>
      </c>
      <c r="G268" s="169">
        <v>14.44</v>
      </c>
      <c r="H268" s="170">
        <v>0</v>
      </c>
      <c r="I268" s="170">
        <f>ROUND(G268*H268,2)</f>
        <v>0</v>
      </c>
      <c r="J268" s="171">
        <v>0</v>
      </c>
      <c r="K268" s="169">
        <f>G268*J268</f>
        <v>0</v>
      </c>
      <c r="L268" s="171">
        <v>0.01173</v>
      </c>
      <c r="M268" s="169">
        <f>G268*L268</f>
        <v>0.1693812</v>
      </c>
      <c r="N268" s="172">
        <v>21</v>
      </c>
      <c r="O268" s="173">
        <v>16</v>
      </c>
      <c r="P268" s="14" t="s">
        <v>116</v>
      </c>
    </row>
    <row r="269" spans="4:19" s="14" customFormat="1" ht="15.75" customHeight="1">
      <c r="D269" s="177"/>
      <c r="E269" s="178" t="s">
        <v>492</v>
      </c>
      <c r="G269" s="179"/>
      <c r="P269" s="177" t="s">
        <v>116</v>
      </c>
      <c r="Q269" s="177" t="s">
        <v>110</v>
      </c>
      <c r="R269" s="177" t="s">
        <v>119</v>
      </c>
      <c r="S269" s="177" t="s">
        <v>107</v>
      </c>
    </row>
    <row r="270" spans="4:19" s="14" customFormat="1" ht="15.75" customHeight="1">
      <c r="D270" s="174"/>
      <c r="E270" s="175" t="s">
        <v>524</v>
      </c>
      <c r="G270" s="176">
        <v>9.71</v>
      </c>
      <c r="P270" s="174" t="s">
        <v>116</v>
      </c>
      <c r="Q270" s="174" t="s">
        <v>116</v>
      </c>
      <c r="R270" s="174" t="s">
        <v>119</v>
      </c>
      <c r="S270" s="174" t="s">
        <v>107</v>
      </c>
    </row>
    <row r="271" spans="4:19" s="14" customFormat="1" ht="15.75" customHeight="1">
      <c r="D271" s="174"/>
      <c r="E271" s="175" t="s">
        <v>525</v>
      </c>
      <c r="G271" s="176">
        <v>4.73</v>
      </c>
      <c r="P271" s="174" t="s">
        <v>116</v>
      </c>
      <c r="Q271" s="174" t="s">
        <v>116</v>
      </c>
      <c r="R271" s="174" t="s">
        <v>119</v>
      </c>
      <c r="S271" s="174" t="s">
        <v>107</v>
      </c>
    </row>
    <row r="272" spans="4:19" s="14" customFormat="1" ht="15.75" customHeight="1">
      <c r="D272" s="190" t="s">
        <v>526</v>
      </c>
      <c r="E272" s="191" t="s">
        <v>204</v>
      </c>
      <c r="G272" s="192">
        <v>14.44</v>
      </c>
      <c r="P272" s="190" t="s">
        <v>116</v>
      </c>
      <c r="Q272" s="190" t="s">
        <v>128</v>
      </c>
      <c r="R272" s="190" t="s">
        <v>119</v>
      </c>
      <c r="S272" s="190" t="s">
        <v>110</v>
      </c>
    </row>
    <row r="273" spans="1:16" s="14" customFormat="1" ht="24" customHeight="1">
      <c r="A273" s="166" t="s">
        <v>527</v>
      </c>
      <c r="B273" s="166" t="s">
        <v>111</v>
      </c>
      <c r="C273" s="166" t="s">
        <v>487</v>
      </c>
      <c r="D273" s="167" t="s">
        <v>528</v>
      </c>
      <c r="E273" s="168" t="s">
        <v>529</v>
      </c>
      <c r="F273" s="166" t="s">
        <v>163</v>
      </c>
      <c r="G273" s="169">
        <v>15.884</v>
      </c>
      <c r="H273" s="170">
        <v>0</v>
      </c>
      <c r="I273" s="170">
        <f>ROUND(G273*H273,2)</f>
        <v>0</v>
      </c>
      <c r="J273" s="171">
        <v>0.01946</v>
      </c>
      <c r="K273" s="169">
        <f>G273*J273</f>
        <v>0.30910264000000004</v>
      </c>
      <c r="L273" s="171">
        <v>0</v>
      </c>
      <c r="M273" s="169">
        <f>G273*L273</f>
        <v>0</v>
      </c>
      <c r="N273" s="172">
        <v>21</v>
      </c>
      <c r="O273" s="173">
        <v>16</v>
      </c>
      <c r="P273" s="14" t="s">
        <v>116</v>
      </c>
    </row>
    <row r="274" spans="4:19" s="14" customFormat="1" ht="15.75" customHeight="1">
      <c r="D274" s="177"/>
      <c r="E274" s="178" t="s">
        <v>492</v>
      </c>
      <c r="G274" s="179"/>
      <c r="P274" s="177" t="s">
        <v>116</v>
      </c>
      <c r="Q274" s="177" t="s">
        <v>110</v>
      </c>
      <c r="R274" s="177" t="s">
        <v>119</v>
      </c>
      <c r="S274" s="177" t="s">
        <v>107</v>
      </c>
    </row>
    <row r="275" spans="4:19" s="14" customFormat="1" ht="15.75" customHeight="1">
      <c r="D275" s="174" t="s">
        <v>530</v>
      </c>
      <c r="E275" s="175" t="s">
        <v>531</v>
      </c>
      <c r="G275" s="176">
        <v>15.884</v>
      </c>
      <c r="P275" s="174" t="s">
        <v>116</v>
      </c>
      <c r="Q275" s="174" t="s">
        <v>116</v>
      </c>
      <c r="R275" s="174" t="s">
        <v>119</v>
      </c>
      <c r="S275" s="174" t="s">
        <v>110</v>
      </c>
    </row>
    <row r="276" spans="1:16" s="14" customFormat="1" ht="24" customHeight="1">
      <c r="A276" s="166" t="s">
        <v>532</v>
      </c>
      <c r="B276" s="166" t="s">
        <v>111</v>
      </c>
      <c r="C276" s="166" t="s">
        <v>475</v>
      </c>
      <c r="D276" s="167" t="s">
        <v>533</v>
      </c>
      <c r="E276" s="168" t="s">
        <v>534</v>
      </c>
      <c r="F276" s="166" t="s">
        <v>163</v>
      </c>
      <c r="G276" s="169">
        <v>2.96</v>
      </c>
      <c r="H276" s="170">
        <v>0</v>
      </c>
      <c r="I276" s="170">
        <f>ROUND(G276*H276,2)</f>
        <v>0</v>
      </c>
      <c r="J276" s="171">
        <v>0.02</v>
      </c>
      <c r="K276" s="169">
        <f>G276*J276</f>
        <v>0.0592</v>
      </c>
      <c r="L276" s="171">
        <v>0</v>
      </c>
      <c r="M276" s="169">
        <f>G276*L276</f>
        <v>0</v>
      </c>
      <c r="N276" s="172">
        <v>21</v>
      </c>
      <c r="O276" s="173">
        <v>16</v>
      </c>
      <c r="P276" s="14" t="s">
        <v>116</v>
      </c>
    </row>
    <row r="277" spans="4:19" s="14" customFormat="1" ht="15.75" customHeight="1">
      <c r="D277" s="177"/>
      <c r="E277" s="178" t="s">
        <v>535</v>
      </c>
      <c r="G277" s="179"/>
      <c r="P277" s="177" t="s">
        <v>116</v>
      </c>
      <c r="Q277" s="177" t="s">
        <v>110</v>
      </c>
      <c r="R277" s="177" t="s">
        <v>119</v>
      </c>
      <c r="S277" s="177" t="s">
        <v>107</v>
      </c>
    </row>
    <row r="278" spans="4:19" s="14" customFormat="1" ht="15.75" customHeight="1">
      <c r="D278" s="174"/>
      <c r="E278" s="175" t="s">
        <v>536</v>
      </c>
      <c r="G278" s="176">
        <v>2</v>
      </c>
      <c r="P278" s="174" t="s">
        <v>116</v>
      </c>
      <c r="Q278" s="174" t="s">
        <v>116</v>
      </c>
      <c r="R278" s="174" t="s">
        <v>119</v>
      </c>
      <c r="S278" s="174" t="s">
        <v>107</v>
      </c>
    </row>
    <row r="279" spans="4:19" s="14" customFormat="1" ht="15.75" customHeight="1">
      <c r="D279" s="174"/>
      <c r="E279" s="175" t="s">
        <v>537</v>
      </c>
      <c r="G279" s="176">
        <v>0.96</v>
      </c>
      <c r="P279" s="174" t="s">
        <v>116</v>
      </c>
      <c r="Q279" s="174" t="s">
        <v>116</v>
      </c>
      <c r="R279" s="174" t="s">
        <v>119</v>
      </c>
      <c r="S279" s="174" t="s">
        <v>107</v>
      </c>
    </row>
    <row r="280" spans="4:19" s="14" customFormat="1" ht="15.75" customHeight="1">
      <c r="D280" s="190" t="s">
        <v>538</v>
      </c>
      <c r="E280" s="191" t="s">
        <v>204</v>
      </c>
      <c r="G280" s="192">
        <v>2.96</v>
      </c>
      <c r="P280" s="190" t="s">
        <v>116</v>
      </c>
      <c r="Q280" s="190" t="s">
        <v>128</v>
      </c>
      <c r="R280" s="190" t="s">
        <v>119</v>
      </c>
      <c r="S280" s="190" t="s">
        <v>110</v>
      </c>
    </row>
    <row r="281" spans="1:16" s="14" customFormat="1" ht="24" customHeight="1">
      <c r="A281" s="166" t="s">
        <v>539</v>
      </c>
      <c r="B281" s="166" t="s">
        <v>111</v>
      </c>
      <c r="C281" s="166" t="s">
        <v>475</v>
      </c>
      <c r="D281" s="167" t="s">
        <v>540</v>
      </c>
      <c r="E281" s="168" t="s">
        <v>541</v>
      </c>
      <c r="F281" s="166" t="s">
        <v>163</v>
      </c>
      <c r="G281" s="169">
        <v>6.284</v>
      </c>
      <c r="H281" s="170">
        <v>0</v>
      </c>
      <c r="I281" s="170">
        <f>ROUND(G281*H281,2)</f>
        <v>0</v>
      </c>
      <c r="J281" s="171">
        <v>0.025</v>
      </c>
      <c r="K281" s="169">
        <f>G281*J281</f>
        <v>0.15710000000000002</v>
      </c>
      <c r="L281" s="171">
        <v>0</v>
      </c>
      <c r="M281" s="169">
        <f>G281*L281</f>
        <v>0</v>
      </c>
      <c r="N281" s="172">
        <v>21</v>
      </c>
      <c r="O281" s="173">
        <v>16</v>
      </c>
      <c r="P281" s="14" t="s">
        <v>116</v>
      </c>
    </row>
    <row r="282" spans="4:19" s="14" customFormat="1" ht="15.75" customHeight="1">
      <c r="D282" s="177"/>
      <c r="E282" s="178" t="s">
        <v>542</v>
      </c>
      <c r="G282" s="179"/>
      <c r="P282" s="177" t="s">
        <v>116</v>
      </c>
      <c r="Q282" s="177" t="s">
        <v>110</v>
      </c>
      <c r="R282" s="177" t="s">
        <v>119</v>
      </c>
      <c r="S282" s="177" t="s">
        <v>107</v>
      </c>
    </row>
    <row r="283" spans="4:19" s="14" customFormat="1" ht="15.75" customHeight="1">
      <c r="D283" s="174"/>
      <c r="E283" s="175" t="s">
        <v>543</v>
      </c>
      <c r="G283" s="176">
        <v>4.216</v>
      </c>
      <c r="P283" s="174" t="s">
        <v>116</v>
      </c>
      <c r="Q283" s="174" t="s">
        <v>116</v>
      </c>
      <c r="R283" s="174" t="s">
        <v>119</v>
      </c>
      <c r="S283" s="174" t="s">
        <v>107</v>
      </c>
    </row>
    <row r="284" spans="4:19" s="14" customFormat="1" ht="15.75" customHeight="1">
      <c r="D284" s="174"/>
      <c r="E284" s="175" t="s">
        <v>544</v>
      </c>
      <c r="G284" s="176">
        <v>2.068</v>
      </c>
      <c r="P284" s="174" t="s">
        <v>116</v>
      </c>
      <c r="Q284" s="174" t="s">
        <v>116</v>
      </c>
      <c r="R284" s="174" t="s">
        <v>119</v>
      </c>
      <c r="S284" s="174" t="s">
        <v>107</v>
      </c>
    </row>
    <row r="285" spans="4:19" s="14" customFormat="1" ht="15.75" customHeight="1">
      <c r="D285" s="190" t="s">
        <v>545</v>
      </c>
      <c r="E285" s="191" t="s">
        <v>204</v>
      </c>
      <c r="G285" s="192">
        <v>6.284</v>
      </c>
      <c r="P285" s="190" t="s">
        <v>116</v>
      </c>
      <c r="Q285" s="190" t="s">
        <v>128</v>
      </c>
      <c r="R285" s="190" t="s">
        <v>119</v>
      </c>
      <c r="S285" s="190" t="s">
        <v>110</v>
      </c>
    </row>
    <row r="286" spans="1:16" s="14" customFormat="1" ht="13.5" customHeight="1">
      <c r="A286" s="166" t="s">
        <v>546</v>
      </c>
      <c r="B286" s="166" t="s">
        <v>111</v>
      </c>
      <c r="C286" s="166" t="s">
        <v>487</v>
      </c>
      <c r="D286" s="167" t="s">
        <v>547</v>
      </c>
      <c r="E286" s="168" t="s">
        <v>548</v>
      </c>
      <c r="F286" s="166" t="s">
        <v>549</v>
      </c>
      <c r="G286" s="169">
        <v>1.289</v>
      </c>
      <c r="H286" s="170">
        <v>0</v>
      </c>
      <c r="I286" s="170">
        <f>ROUND(G286*H286,2)</f>
        <v>0</v>
      </c>
      <c r="J286" s="171">
        <v>0.02431</v>
      </c>
      <c r="K286" s="169">
        <f>G286*J286</f>
        <v>0.031335589999999997</v>
      </c>
      <c r="L286" s="171">
        <v>0</v>
      </c>
      <c r="M286" s="169">
        <f>G286*L286</f>
        <v>0</v>
      </c>
      <c r="N286" s="172">
        <v>21</v>
      </c>
      <c r="O286" s="173">
        <v>16</v>
      </c>
      <c r="P286" s="14" t="s">
        <v>116</v>
      </c>
    </row>
    <row r="287" spans="4:19" s="14" customFormat="1" ht="15.75" customHeight="1">
      <c r="D287" s="174"/>
      <c r="E287" s="175" t="s">
        <v>550</v>
      </c>
      <c r="G287" s="176">
        <v>0.048</v>
      </c>
      <c r="P287" s="174" t="s">
        <v>116</v>
      </c>
      <c r="Q287" s="174" t="s">
        <v>116</v>
      </c>
      <c r="R287" s="174" t="s">
        <v>119</v>
      </c>
      <c r="S287" s="174" t="s">
        <v>107</v>
      </c>
    </row>
    <row r="288" spans="4:19" s="14" customFormat="1" ht="15.75" customHeight="1">
      <c r="D288" s="174"/>
      <c r="E288" s="175" t="s">
        <v>551</v>
      </c>
      <c r="G288" s="176">
        <v>0.229</v>
      </c>
      <c r="P288" s="174" t="s">
        <v>116</v>
      </c>
      <c r="Q288" s="174" t="s">
        <v>116</v>
      </c>
      <c r="R288" s="174" t="s">
        <v>119</v>
      </c>
      <c r="S288" s="174" t="s">
        <v>107</v>
      </c>
    </row>
    <row r="289" spans="4:19" s="14" customFormat="1" ht="15.75" customHeight="1">
      <c r="D289" s="174"/>
      <c r="E289" s="175" t="s">
        <v>552</v>
      </c>
      <c r="G289" s="176">
        <v>0.508</v>
      </c>
      <c r="P289" s="174" t="s">
        <v>116</v>
      </c>
      <c r="Q289" s="174" t="s">
        <v>116</v>
      </c>
      <c r="R289" s="174" t="s">
        <v>119</v>
      </c>
      <c r="S289" s="174" t="s">
        <v>107</v>
      </c>
    </row>
    <row r="290" spans="4:19" s="14" customFormat="1" ht="15.75" customHeight="1">
      <c r="D290" s="174"/>
      <c r="E290" s="175" t="s">
        <v>553</v>
      </c>
      <c r="G290" s="176">
        <v>0.095</v>
      </c>
      <c r="P290" s="174" t="s">
        <v>116</v>
      </c>
      <c r="Q290" s="174" t="s">
        <v>116</v>
      </c>
      <c r="R290" s="174" t="s">
        <v>119</v>
      </c>
      <c r="S290" s="174" t="s">
        <v>107</v>
      </c>
    </row>
    <row r="291" spans="4:19" s="14" customFormat="1" ht="15.75" customHeight="1">
      <c r="D291" s="174"/>
      <c r="E291" s="175" t="s">
        <v>554</v>
      </c>
      <c r="G291" s="176">
        <v>0.201</v>
      </c>
      <c r="P291" s="174" t="s">
        <v>116</v>
      </c>
      <c r="Q291" s="174" t="s">
        <v>116</v>
      </c>
      <c r="R291" s="174" t="s">
        <v>119</v>
      </c>
      <c r="S291" s="174" t="s">
        <v>107</v>
      </c>
    </row>
    <row r="292" spans="4:19" s="14" customFormat="1" ht="15.75" customHeight="1">
      <c r="D292" s="174"/>
      <c r="E292" s="175" t="s">
        <v>555</v>
      </c>
      <c r="G292" s="176">
        <v>0.208</v>
      </c>
      <c r="P292" s="174" t="s">
        <v>116</v>
      </c>
      <c r="Q292" s="174" t="s">
        <v>116</v>
      </c>
      <c r="R292" s="174" t="s">
        <v>119</v>
      </c>
      <c r="S292" s="174" t="s">
        <v>107</v>
      </c>
    </row>
    <row r="293" spans="4:19" s="14" customFormat="1" ht="15.75" customHeight="1">
      <c r="D293" s="190"/>
      <c r="E293" s="191" t="s">
        <v>204</v>
      </c>
      <c r="G293" s="192">
        <v>1.289</v>
      </c>
      <c r="P293" s="190" t="s">
        <v>116</v>
      </c>
      <c r="Q293" s="190" t="s">
        <v>128</v>
      </c>
      <c r="R293" s="190" t="s">
        <v>119</v>
      </c>
      <c r="S293" s="190" t="s">
        <v>110</v>
      </c>
    </row>
    <row r="294" spans="1:16" s="14" customFormat="1" ht="24" customHeight="1">
      <c r="A294" s="166" t="s">
        <v>556</v>
      </c>
      <c r="B294" s="166" t="s">
        <v>111</v>
      </c>
      <c r="C294" s="166" t="s">
        <v>487</v>
      </c>
      <c r="D294" s="167" t="s">
        <v>557</v>
      </c>
      <c r="E294" s="168" t="s">
        <v>558</v>
      </c>
      <c r="F294" s="166" t="s">
        <v>163</v>
      </c>
      <c r="G294" s="169">
        <v>15.5</v>
      </c>
      <c r="H294" s="170">
        <v>0</v>
      </c>
      <c r="I294" s="170">
        <f>ROUND(G294*H294,2)</f>
        <v>0</v>
      </c>
      <c r="J294" s="171">
        <v>0</v>
      </c>
      <c r="K294" s="169">
        <f>G294*J294</f>
        <v>0</v>
      </c>
      <c r="L294" s="171">
        <v>0.04</v>
      </c>
      <c r="M294" s="169">
        <f>G294*L294</f>
        <v>0.62</v>
      </c>
      <c r="N294" s="172">
        <v>21</v>
      </c>
      <c r="O294" s="173">
        <v>16</v>
      </c>
      <c r="P294" s="14" t="s">
        <v>116</v>
      </c>
    </row>
    <row r="295" spans="4:19" s="14" customFormat="1" ht="15.75" customHeight="1">
      <c r="D295" s="177"/>
      <c r="E295" s="178" t="s">
        <v>559</v>
      </c>
      <c r="G295" s="179"/>
      <c r="P295" s="177" t="s">
        <v>116</v>
      </c>
      <c r="Q295" s="177" t="s">
        <v>110</v>
      </c>
      <c r="R295" s="177" t="s">
        <v>119</v>
      </c>
      <c r="S295" s="177" t="s">
        <v>107</v>
      </c>
    </row>
    <row r="296" spans="4:19" s="14" customFormat="1" ht="15.75" customHeight="1">
      <c r="D296" s="174"/>
      <c r="E296" s="175" t="s">
        <v>560</v>
      </c>
      <c r="G296" s="176">
        <v>15.5</v>
      </c>
      <c r="P296" s="174" t="s">
        <v>116</v>
      </c>
      <c r="Q296" s="174" t="s">
        <v>116</v>
      </c>
      <c r="R296" s="174" t="s">
        <v>119</v>
      </c>
      <c r="S296" s="174" t="s">
        <v>110</v>
      </c>
    </row>
    <row r="297" spans="1:16" s="14" customFormat="1" ht="13.5" customHeight="1">
      <c r="A297" s="166" t="s">
        <v>561</v>
      </c>
      <c r="B297" s="166" t="s">
        <v>111</v>
      </c>
      <c r="C297" s="166" t="s">
        <v>487</v>
      </c>
      <c r="D297" s="167" t="s">
        <v>562</v>
      </c>
      <c r="E297" s="168" t="s">
        <v>563</v>
      </c>
      <c r="F297" s="166" t="s">
        <v>137</v>
      </c>
      <c r="G297" s="169">
        <v>0.558</v>
      </c>
      <c r="H297" s="170">
        <v>0</v>
      </c>
      <c r="I297" s="170">
        <f>ROUND(G297*H297,2)</f>
        <v>0</v>
      </c>
      <c r="J297" s="171">
        <v>0</v>
      </c>
      <c r="K297" s="169">
        <f>G297*J297</f>
        <v>0</v>
      </c>
      <c r="L297" s="171">
        <v>0</v>
      </c>
      <c r="M297" s="169">
        <f>G297*L297</f>
        <v>0</v>
      </c>
      <c r="N297" s="172">
        <v>21</v>
      </c>
      <c r="O297" s="173">
        <v>16</v>
      </c>
      <c r="P297" s="14" t="s">
        <v>116</v>
      </c>
    </row>
    <row r="298" spans="2:16" s="135" customFormat="1" ht="12.75" customHeight="1">
      <c r="B298" s="140" t="s">
        <v>64</v>
      </c>
      <c r="D298" s="141" t="s">
        <v>564</v>
      </c>
      <c r="E298" s="141" t="s">
        <v>565</v>
      </c>
      <c r="I298" s="142">
        <f>SUM(I299:I302)</f>
        <v>0</v>
      </c>
      <c r="K298" s="143">
        <f>SUM(K299:K302)</f>
        <v>0.3097405</v>
      </c>
      <c r="M298" s="143">
        <f>SUM(M299:M302)</f>
        <v>0</v>
      </c>
      <c r="P298" s="141" t="s">
        <v>110</v>
      </c>
    </row>
    <row r="299" spans="1:16" s="14" customFormat="1" ht="24" customHeight="1">
      <c r="A299" s="166" t="s">
        <v>566</v>
      </c>
      <c r="B299" s="166" t="s">
        <v>111</v>
      </c>
      <c r="C299" s="166" t="s">
        <v>564</v>
      </c>
      <c r="D299" s="167" t="s">
        <v>567</v>
      </c>
      <c r="E299" s="168" t="s">
        <v>568</v>
      </c>
      <c r="F299" s="166" t="s">
        <v>163</v>
      </c>
      <c r="G299" s="169">
        <v>17.075</v>
      </c>
      <c r="H299" s="170">
        <v>0</v>
      </c>
      <c r="I299" s="170">
        <f>ROUND(G299*H299,2)</f>
        <v>0</v>
      </c>
      <c r="J299" s="171">
        <v>0.01814</v>
      </c>
      <c r="K299" s="169">
        <f>G299*J299</f>
        <v>0.3097405</v>
      </c>
      <c r="L299" s="171">
        <v>0</v>
      </c>
      <c r="M299" s="169">
        <f>G299*L299</f>
        <v>0</v>
      </c>
      <c r="N299" s="172">
        <v>21</v>
      </c>
      <c r="O299" s="173">
        <v>16</v>
      </c>
      <c r="P299" s="14" t="s">
        <v>116</v>
      </c>
    </row>
    <row r="300" spans="4:19" s="14" customFormat="1" ht="15.75" customHeight="1">
      <c r="D300" s="177"/>
      <c r="E300" s="178" t="s">
        <v>569</v>
      </c>
      <c r="G300" s="179"/>
      <c r="P300" s="177" t="s">
        <v>116</v>
      </c>
      <c r="Q300" s="177" t="s">
        <v>110</v>
      </c>
      <c r="R300" s="177" t="s">
        <v>119</v>
      </c>
      <c r="S300" s="177" t="s">
        <v>107</v>
      </c>
    </row>
    <row r="301" spans="4:19" s="14" customFormat="1" ht="15.75" customHeight="1">
      <c r="D301" s="174" t="s">
        <v>570</v>
      </c>
      <c r="E301" s="175" t="s">
        <v>571</v>
      </c>
      <c r="G301" s="176">
        <v>17.075</v>
      </c>
      <c r="P301" s="174" t="s">
        <v>116</v>
      </c>
      <c r="Q301" s="174" t="s">
        <v>116</v>
      </c>
      <c r="R301" s="174" t="s">
        <v>119</v>
      </c>
      <c r="S301" s="174" t="s">
        <v>110</v>
      </c>
    </row>
    <row r="302" spans="1:16" s="14" customFormat="1" ht="13.5" customHeight="1">
      <c r="A302" s="166" t="s">
        <v>572</v>
      </c>
      <c r="B302" s="166" t="s">
        <v>111</v>
      </c>
      <c r="C302" s="166" t="s">
        <v>564</v>
      </c>
      <c r="D302" s="167" t="s">
        <v>573</v>
      </c>
      <c r="E302" s="168" t="s">
        <v>574</v>
      </c>
      <c r="F302" s="166" t="s">
        <v>137</v>
      </c>
      <c r="G302" s="169">
        <v>0.31</v>
      </c>
      <c r="H302" s="170">
        <v>0</v>
      </c>
      <c r="I302" s="170">
        <f>ROUND(G302*H302,2)</f>
        <v>0</v>
      </c>
      <c r="J302" s="171">
        <v>0</v>
      </c>
      <c r="K302" s="169">
        <f>G302*J302</f>
        <v>0</v>
      </c>
      <c r="L302" s="171">
        <v>0</v>
      </c>
      <c r="M302" s="169">
        <f>G302*L302</f>
        <v>0</v>
      </c>
      <c r="N302" s="172">
        <v>21</v>
      </c>
      <c r="O302" s="173">
        <v>16</v>
      </c>
      <c r="P302" s="14" t="s">
        <v>116</v>
      </c>
    </row>
    <row r="303" spans="2:16" s="135" customFormat="1" ht="12.75" customHeight="1">
      <c r="B303" s="140" t="s">
        <v>64</v>
      </c>
      <c r="D303" s="141" t="s">
        <v>575</v>
      </c>
      <c r="E303" s="141" t="s">
        <v>576</v>
      </c>
      <c r="I303" s="142">
        <f>SUM(I304:I328)</f>
        <v>0</v>
      </c>
      <c r="K303" s="143">
        <f>SUM(K304:K328)</f>
        <v>0.22123936</v>
      </c>
      <c r="M303" s="143">
        <f>SUM(M304:M328)</f>
        <v>0.51676096</v>
      </c>
      <c r="P303" s="141" t="s">
        <v>110</v>
      </c>
    </row>
    <row r="304" spans="1:16" s="14" customFormat="1" ht="24" customHeight="1">
      <c r="A304" s="166" t="s">
        <v>577</v>
      </c>
      <c r="B304" s="166" t="s">
        <v>111</v>
      </c>
      <c r="C304" s="166" t="s">
        <v>475</v>
      </c>
      <c r="D304" s="167" t="s">
        <v>578</v>
      </c>
      <c r="E304" s="168" t="s">
        <v>579</v>
      </c>
      <c r="F304" s="166" t="s">
        <v>580</v>
      </c>
      <c r="G304" s="169">
        <v>1</v>
      </c>
      <c r="H304" s="170">
        <v>0</v>
      </c>
      <c r="I304" s="170">
        <f>ROUND(G304*H304,2)</f>
        <v>0</v>
      </c>
      <c r="J304" s="171">
        <v>0.01</v>
      </c>
      <c r="K304" s="169">
        <f>G304*J304</f>
        <v>0.01</v>
      </c>
      <c r="L304" s="171">
        <v>0</v>
      </c>
      <c r="M304" s="169">
        <f>G304*L304</f>
        <v>0</v>
      </c>
      <c r="N304" s="172">
        <v>21</v>
      </c>
      <c r="O304" s="173">
        <v>16</v>
      </c>
      <c r="P304" s="14" t="s">
        <v>116</v>
      </c>
    </row>
    <row r="305" spans="4:19" s="14" customFormat="1" ht="15.75" customHeight="1">
      <c r="D305" s="174"/>
      <c r="E305" s="175" t="s">
        <v>581</v>
      </c>
      <c r="G305" s="176">
        <v>1</v>
      </c>
      <c r="P305" s="174" t="s">
        <v>116</v>
      </c>
      <c r="Q305" s="174" t="s">
        <v>116</v>
      </c>
      <c r="R305" s="174" t="s">
        <v>119</v>
      </c>
      <c r="S305" s="174" t="s">
        <v>110</v>
      </c>
    </row>
    <row r="306" spans="1:16" s="14" customFormat="1" ht="24" customHeight="1">
      <c r="A306" s="166" t="s">
        <v>582</v>
      </c>
      <c r="B306" s="166" t="s">
        <v>111</v>
      </c>
      <c r="C306" s="166" t="s">
        <v>575</v>
      </c>
      <c r="D306" s="167" t="s">
        <v>583</v>
      </c>
      <c r="E306" s="168" t="s">
        <v>584</v>
      </c>
      <c r="F306" s="166" t="s">
        <v>163</v>
      </c>
      <c r="G306" s="169">
        <v>8.182</v>
      </c>
      <c r="H306" s="170">
        <v>0</v>
      </c>
      <c r="I306" s="170">
        <f>ROUND(G306*H306,2)</f>
        <v>0</v>
      </c>
      <c r="J306" s="171">
        <v>0.00658</v>
      </c>
      <c r="K306" s="169">
        <f>G306*J306</f>
        <v>0.05383756</v>
      </c>
      <c r="L306" s="171">
        <v>0</v>
      </c>
      <c r="M306" s="169">
        <f>G306*L306</f>
        <v>0</v>
      </c>
      <c r="N306" s="172">
        <v>21</v>
      </c>
      <c r="O306" s="173">
        <v>16</v>
      </c>
      <c r="P306" s="14" t="s">
        <v>116</v>
      </c>
    </row>
    <row r="307" spans="4:19" s="14" customFormat="1" ht="15.75" customHeight="1">
      <c r="D307" s="177"/>
      <c r="E307" s="178" t="s">
        <v>585</v>
      </c>
      <c r="G307" s="179"/>
      <c r="P307" s="177" t="s">
        <v>116</v>
      </c>
      <c r="Q307" s="177" t="s">
        <v>110</v>
      </c>
      <c r="R307" s="177" t="s">
        <v>119</v>
      </c>
      <c r="S307" s="177" t="s">
        <v>107</v>
      </c>
    </row>
    <row r="308" spans="4:19" s="14" customFormat="1" ht="15.75" customHeight="1">
      <c r="D308" s="174"/>
      <c r="E308" s="175" t="s">
        <v>586</v>
      </c>
      <c r="G308" s="176">
        <v>8.182</v>
      </c>
      <c r="P308" s="174" t="s">
        <v>116</v>
      </c>
      <c r="Q308" s="174" t="s">
        <v>116</v>
      </c>
      <c r="R308" s="174" t="s">
        <v>119</v>
      </c>
      <c r="S308" s="174" t="s">
        <v>110</v>
      </c>
    </row>
    <row r="309" spans="1:16" s="14" customFormat="1" ht="13.5" customHeight="1">
      <c r="A309" s="166" t="s">
        <v>587</v>
      </c>
      <c r="B309" s="166" t="s">
        <v>111</v>
      </c>
      <c r="C309" s="166" t="s">
        <v>575</v>
      </c>
      <c r="D309" s="167" t="s">
        <v>588</v>
      </c>
      <c r="E309" s="168" t="s">
        <v>589</v>
      </c>
      <c r="F309" s="166" t="s">
        <v>150</v>
      </c>
      <c r="G309" s="169">
        <v>4.73</v>
      </c>
      <c r="H309" s="170">
        <v>0</v>
      </c>
      <c r="I309" s="170">
        <f>ROUND(G309*H309,2)</f>
        <v>0</v>
      </c>
      <c r="J309" s="171">
        <v>0.00318</v>
      </c>
      <c r="K309" s="169">
        <f>G309*J309</f>
        <v>0.015041400000000002</v>
      </c>
      <c r="L309" s="171">
        <v>0</v>
      </c>
      <c r="M309" s="169">
        <f>G309*L309</f>
        <v>0</v>
      </c>
      <c r="N309" s="172">
        <v>21</v>
      </c>
      <c r="O309" s="173">
        <v>16</v>
      </c>
      <c r="P309" s="14" t="s">
        <v>116</v>
      </c>
    </row>
    <row r="310" spans="4:19" s="14" customFormat="1" ht="15.75" customHeight="1">
      <c r="D310" s="174"/>
      <c r="E310" s="175" t="s">
        <v>590</v>
      </c>
      <c r="G310" s="176">
        <v>4.73</v>
      </c>
      <c r="P310" s="174" t="s">
        <v>116</v>
      </c>
      <c r="Q310" s="174" t="s">
        <v>116</v>
      </c>
      <c r="R310" s="174" t="s">
        <v>119</v>
      </c>
      <c r="S310" s="174" t="s">
        <v>110</v>
      </c>
    </row>
    <row r="311" spans="1:16" s="14" customFormat="1" ht="13.5" customHeight="1">
      <c r="A311" s="166" t="s">
        <v>591</v>
      </c>
      <c r="B311" s="166" t="s">
        <v>111</v>
      </c>
      <c r="C311" s="166" t="s">
        <v>575</v>
      </c>
      <c r="D311" s="167" t="s">
        <v>592</v>
      </c>
      <c r="E311" s="168" t="s">
        <v>593</v>
      </c>
      <c r="F311" s="166" t="s">
        <v>150</v>
      </c>
      <c r="G311" s="169">
        <v>23.27</v>
      </c>
      <c r="H311" s="170">
        <v>0</v>
      </c>
      <c r="I311" s="170">
        <f>ROUND(G311*H311,2)</f>
        <v>0</v>
      </c>
      <c r="J311" s="171">
        <v>0.00126</v>
      </c>
      <c r="K311" s="169">
        <f>G311*J311</f>
        <v>0.0293202</v>
      </c>
      <c r="L311" s="171">
        <v>0</v>
      </c>
      <c r="M311" s="169">
        <f>G311*L311</f>
        <v>0</v>
      </c>
      <c r="N311" s="172">
        <v>21</v>
      </c>
      <c r="O311" s="173">
        <v>16</v>
      </c>
      <c r="P311" s="14" t="s">
        <v>116</v>
      </c>
    </row>
    <row r="312" spans="4:19" s="14" customFormat="1" ht="15.75" customHeight="1">
      <c r="D312" s="174"/>
      <c r="E312" s="175" t="s">
        <v>594</v>
      </c>
      <c r="G312" s="176">
        <v>15.27</v>
      </c>
      <c r="P312" s="174" t="s">
        <v>116</v>
      </c>
      <c r="Q312" s="174" t="s">
        <v>116</v>
      </c>
      <c r="R312" s="174" t="s">
        <v>119</v>
      </c>
      <c r="S312" s="174" t="s">
        <v>107</v>
      </c>
    </row>
    <row r="313" spans="4:19" s="14" customFormat="1" ht="15.75" customHeight="1">
      <c r="D313" s="177"/>
      <c r="E313" s="178" t="s">
        <v>595</v>
      </c>
      <c r="G313" s="189"/>
      <c r="P313" s="177" t="s">
        <v>116</v>
      </c>
      <c r="Q313" s="177" t="s">
        <v>110</v>
      </c>
      <c r="R313" s="177" t="s">
        <v>119</v>
      </c>
      <c r="S313" s="177" t="s">
        <v>107</v>
      </c>
    </row>
    <row r="314" spans="4:19" s="14" customFormat="1" ht="15.75" customHeight="1">
      <c r="D314" s="174"/>
      <c r="E314" s="175" t="s">
        <v>596</v>
      </c>
      <c r="G314" s="176">
        <v>8</v>
      </c>
      <c r="P314" s="174" t="s">
        <v>116</v>
      </c>
      <c r="Q314" s="174" t="s">
        <v>116</v>
      </c>
      <c r="R314" s="174" t="s">
        <v>119</v>
      </c>
      <c r="S314" s="174" t="s">
        <v>107</v>
      </c>
    </row>
    <row r="315" spans="4:19" s="14" customFormat="1" ht="15.75" customHeight="1">
      <c r="D315" s="190"/>
      <c r="E315" s="191" t="s">
        <v>204</v>
      </c>
      <c r="G315" s="192">
        <v>23.27</v>
      </c>
      <c r="P315" s="190" t="s">
        <v>116</v>
      </c>
      <c r="Q315" s="190" t="s">
        <v>128</v>
      </c>
      <c r="R315" s="190" t="s">
        <v>119</v>
      </c>
      <c r="S315" s="190" t="s">
        <v>110</v>
      </c>
    </row>
    <row r="316" spans="1:16" s="14" customFormat="1" ht="24" customHeight="1">
      <c r="A316" s="166" t="s">
        <v>597</v>
      </c>
      <c r="B316" s="166" t="s">
        <v>111</v>
      </c>
      <c r="C316" s="166" t="s">
        <v>575</v>
      </c>
      <c r="D316" s="167" t="s">
        <v>598</v>
      </c>
      <c r="E316" s="168" t="s">
        <v>599</v>
      </c>
      <c r="F316" s="166" t="s">
        <v>163</v>
      </c>
      <c r="G316" s="169">
        <v>55.096</v>
      </c>
      <c r="H316" s="170">
        <v>0</v>
      </c>
      <c r="I316" s="170">
        <f>ROUND(G316*H316,2)</f>
        <v>0</v>
      </c>
      <c r="J316" s="171">
        <v>0</v>
      </c>
      <c r="K316" s="169">
        <f>G316*J316</f>
        <v>0</v>
      </c>
      <c r="L316" s="171">
        <v>0.00751</v>
      </c>
      <c r="M316" s="169">
        <f>G316*L316</f>
        <v>0.41377095999999997</v>
      </c>
      <c r="N316" s="172">
        <v>21</v>
      </c>
      <c r="O316" s="173">
        <v>16</v>
      </c>
      <c r="P316" s="14" t="s">
        <v>116</v>
      </c>
    </row>
    <row r="317" spans="4:19" s="14" customFormat="1" ht="15.75" customHeight="1">
      <c r="D317" s="177"/>
      <c r="E317" s="178" t="s">
        <v>403</v>
      </c>
      <c r="G317" s="179"/>
      <c r="P317" s="177" t="s">
        <v>116</v>
      </c>
      <c r="Q317" s="177" t="s">
        <v>110</v>
      </c>
      <c r="R317" s="177" t="s">
        <v>119</v>
      </c>
      <c r="S317" s="177" t="s">
        <v>107</v>
      </c>
    </row>
    <row r="318" spans="4:19" s="14" customFormat="1" ht="15.75" customHeight="1">
      <c r="D318" s="174"/>
      <c r="E318" s="175" t="s">
        <v>600</v>
      </c>
      <c r="G318" s="176">
        <v>55.096</v>
      </c>
      <c r="P318" s="174" t="s">
        <v>116</v>
      </c>
      <c r="Q318" s="174" t="s">
        <v>116</v>
      </c>
      <c r="R318" s="174" t="s">
        <v>119</v>
      </c>
      <c r="S318" s="174" t="s">
        <v>110</v>
      </c>
    </row>
    <row r="319" spans="1:16" s="14" customFormat="1" ht="13.5" customHeight="1">
      <c r="A319" s="166" t="s">
        <v>601</v>
      </c>
      <c r="B319" s="166" t="s">
        <v>111</v>
      </c>
      <c r="C319" s="166" t="s">
        <v>575</v>
      </c>
      <c r="D319" s="167" t="s">
        <v>602</v>
      </c>
      <c r="E319" s="168" t="s">
        <v>603</v>
      </c>
      <c r="F319" s="166" t="s">
        <v>115</v>
      </c>
      <c r="G319" s="169">
        <v>4</v>
      </c>
      <c r="H319" s="170">
        <v>0</v>
      </c>
      <c r="I319" s="170">
        <f>ROUND(G319*H319,2)</f>
        <v>0</v>
      </c>
      <c r="J319" s="171">
        <v>0</v>
      </c>
      <c r="K319" s="169">
        <f>G319*J319</f>
        <v>0</v>
      </c>
      <c r="L319" s="171">
        <v>0.00081</v>
      </c>
      <c r="M319" s="169">
        <f>G319*L319</f>
        <v>0.00324</v>
      </c>
      <c r="N319" s="172">
        <v>21</v>
      </c>
      <c r="O319" s="173">
        <v>16</v>
      </c>
      <c r="P319" s="14" t="s">
        <v>116</v>
      </c>
    </row>
    <row r="320" spans="4:19" s="14" customFormat="1" ht="15.75" customHeight="1">
      <c r="D320" s="174"/>
      <c r="E320" s="175" t="s">
        <v>604</v>
      </c>
      <c r="G320" s="176">
        <v>4</v>
      </c>
      <c r="P320" s="174" t="s">
        <v>116</v>
      </c>
      <c r="Q320" s="174" t="s">
        <v>116</v>
      </c>
      <c r="R320" s="174" t="s">
        <v>119</v>
      </c>
      <c r="S320" s="174" t="s">
        <v>110</v>
      </c>
    </row>
    <row r="321" spans="1:16" s="14" customFormat="1" ht="13.5" customHeight="1">
      <c r="A321" s="166" t="s">
        <v>605</v>
      </c>
      <c r="B321" s="166" t="s">
        <v>111</v>
      </c>
      <c r="C321" s="166" t="s">
        <v>575</v>
      </c>
      <c r="D321" s="167" t="s">
        <v>606</v>
      </c>
      <c r="E321" s="168" t="s">
        <v>607</v>
      </c>
      <c r="F321" s="166" t="s">
        <v>150</v>
      </c>
      <c r="G321" s="169">
        <v>35</v>
      </c>
      <c r="H321" s="170">
        <v>0</v>
      </c>
      <c r="I321" s="170">
        <f>ROUND(G321*H321,2)</f>
        <v>0</v>
      </c>
      <c r="J321" s="171">
        <v>0</v>
      </c>
      <c r="K321" s="169">
        <f>G321*J321</f>
        <v>0</v>
      </c>
      <c r="L321" s="171">
        <v>0.00285</v>
      </c>
      <c r="M321" s="169">
        <f>G321*L321</f>
        <v>0.09975</v>
      </c>
      <c r="N321" s="172">
        <v>21</v>
      </c>
      <c r="O321" s="173">
        <v>16</v>
      </c>
      <c r="P321" s="14" t="s">
        <v>116</v>
      </c>
    </row>
    <row r="322" spans="4:19" s="14" customFormat="1" ht="15.75" customHeight="1">
      <c r="D322" s="174"/>
      <c r="E322" s="175" t="s">
        <v>608</v>
      </c>
      <c r="G322" s="176">
        <v>35</v>
      </c>
      <c r="P322" s="174" t="s">
        <v>116</v>
      </c>
      <c r="Q322" s="174" t="s">
        <v>116</v>
      </c>
      <c r="R322" s="174" t="s">
        <v>119</v>
      </c>
      <c r="S322" s="174" t="s">
        <v>110</v>
      </c>
    </row>
    <row r="323" spans="1:16" s="14" customFormat="1" ht="13.5" customHeight="1">
      <c r="A323" s="166" t="s">
        <v>609</v>
      </c>
      <c r="B323" s="166" t="s">
        <v>111</v>
      </c>
      <c r="C323" s="166" t="s">
        <v>575</v>
      </c>
      <c r="D323" s="167" t="s">
        <v>610</v>
      </c>
      <c r="E323" s="168" t="s">
        <v>611</v>
      </c>
      <c r="F323" s="166" t="s">
        <v>150</v>
      </c>
      <c r="G323" s="169">
        <v>10.34</v>
      </c>
      <c r="H323" s="170">
        <v>0</v>
      </c>
      <c r="I323" s="170">
        <f>ROUND(G323*H323,2)</f>
        <v>0</v>
      </c>
      <c r="J323" s="171">
        <v>0.00203</v>
      </c>
      <c r="K323" s="169">
        <f>G323*J323</f>
        <v>0.0209902</v>
      </c>
      <c r="L323" s="171">
        <v>0</v>
      </c>
      <c r="M323" s="169">
        <f>G323*L323</f>
        <v>0</v>
      </c>
      <c r="N323" s="172">
        <v>21</v>
      </c>
      <c r="O323" s="173">
        <v>16</v>
      </c>
      <c r="P323" s="14" t="s">
        <v>116</v>
      </c>
    </row>
    <row r="324" spans="4:19" s="14" customFormat="1" ht="15.75" customHeight="1">
      <c r="D324" s="174"/>
      <c r="E324" s="175" t="s">
        <v>612</v>
      </c>
      <c r="G324" s="176">
        <v>10.34</v>
      </c>
      <c r="P324" s="174" t="s">
        <v>116</v>
      </c>
      <c r="Q324" s="174" t="s">
        <v>116</v>
      </c>
      <c r="R324" s="174" t="s">
        <v>119</v>
      </c>
      <c r="S324" s="174" t="s">
        <v>110</v>
      </c>
    </row>
    <row r="325" spans="1:16" s="14" customFormat="1" ht="24" customHeight="1">
      <c r="A325" s="166" t="s">
        <v>613</v>
      </c>
      <c r="B325" s="166" t="s">
        <v>111</v>
      </c>
      <c r="C325" s="166" t="s">
        <v>575</v>
      </c>
      <c r="D325" s="167" t="s">
        <v>614</v>
      </c>
      <c r="E325" s="168" t="s">
        <v>615</v>
      </c>
      <c r="F325" s="166" t="s">
        <v>150</v>
      </c>
      <c r="G325" s="169">
        <v>35</v>
      </c>
      <c r="H325" s="170">
        <v>0</v>
      </c>
      <c r="I325" s="170">
        <f>ROUND(G325*H325,2)</f>
        <v>0</v>
      </c>
      <c r="J325" s="171">
        <v>0.00263</v>
      </c>
      <c r="K325" s="169">
        <f>G325*J325</f>
        <v>0.09204999999999999</v>
      </c>
      <c r="L325" s="171">
        <v>0</v>
      </c>
      <c r="M325" s="169">
        <f>G325*L325</f>
        <v>0</v>
      </c>
      <c r="N325" s="172">
        <v>21</v>
      </c>
      <c r="O325" s="173">
        <v>16</v>
      </c>
      <c r="P325" s="14" t="s">
        <v>116</v>
      </c>
    </row>
    <row r="326" spans="4:19" s="14" customFormat="1" ht="15.75" customHeight="1">
      <c r="D326" s="177"/>
      <c r="E326" s="178" t="s">
        <v>616</v>
      </c>
      <c r="G326" s="179"/>
      <c r="P326" s="177" t="s">
        <v>116</v>
      </c>
      <c r="Q326" s="177" t="s">
        <v>110</v>
      </c>
      <c r="R326" s="177" t="s">
        <v>119</v>
      </c>
      <c r="S326" s="177" t="s">
        <v>107</v>
      </c>
    </row>
    <row r="327" spans="4:19" s="14" customFormat="1" ht="15.75" customHeight="1">
      <c r="D327" s="174"/>
      <c r="E327" s="175" t="s">
        <v>617</v>
      </c>
      <c r="G327" s="176">
        <v>35</v>
      </c>
      <c r="P327" s="174" t="s">
        <v>116</v>
      </c>
      <c r="Q327" s="174" t="s">
        <v>116</v>
      </c>
      <c r="R327" s="174" t="s">
        <v>119</v>
      </c>
      <c r="S327" s="174" t="s">
        <v>110</v>
      </c>
    </row>
    <row r="328" spans="1:16" s="14" customFormat="1" ht="13.5" customHeight="1">
      <c r="A328" s="166" t="s">
        <v>618</v>
      </c>
      <c r="B328" s="166" t="s">
        <v>111</v>
      </c>
      <c r="C328" s="166" t="s">
        <v>575</v>
      </c>
      <c r="D328" s="167" t="s">
        <v>619</v>
      </c>
      <c r="E328" s="168" t="s">
        <v>620</v>
      </c>
      <c r="F328" s="166" t="s">
        <v>137</v>
      </c>
      <c r="G328" s="169">
        <v>0.221</v>
      </c>
      <c r="H328" s="170">
        <v>0</v>
      </c>
      <c r="I328" s="170">
        <f>ROUND(G328*H328,2)</f>
        <v>0</v>
      </c>
      <c r="J328" s="171">
        <v>0</v>
      </c>
      <c r="K328" s="169">
        <f>G328*J328</f>
        <v>0</v>
      </c>
      <c r="L328" s="171">
        <v>0</v>
      </c>
      <c r="M328" s="169">
        <f>G328*L328</f>
        <v>0</v>
      </c>
      <c r="N328" s="172">
        <v>21</v>
      </c>
      <c r="O328" s="173">
        <v>16</v>
      </c>
      <c r="P328" s="14" t="s">
        <v>116</v>
      </c>
    </row>
    <row r="329" spans="2:16" s="135" customFormat="1" ht="12.75" customHeight="1">
      <c r="B329" s="140" t="s">
        <v>64</v>
      </c>
      <c r="D329" s="141" t="s">
        <v>621</v>
      </c>
      <c r="E329" s="141" t="s">
        <v>622</v>
      </c>
      <c r="I329" s="142">
        <f>SUM(I330:I334)</f>
        <v>0</v>
      </c>
      <c r="K329" s="143">
        <f>SUM(K330:K334)</f>
        <v>0</v>
      </c>
      <c r="M329" s="143">
        <f>SUM(M330:M334)</f>
        <v>2.2399205999999996</v>
      </c>
      <c r="P329" s="141" t="s">
        <v>110</v>
      </c>
    </row>
    <row r="330" spans="1:16" s="14" customFormat="1" ht="24" customHeight="1">
      <c r="A330" s="166" t="s">
        <v>623</v>
      </c>
      <c r="B330" s="166" t="s">
        <v>111</v>
      </c>
      <c r="C330" s="166" t="s">
        <v>621</v>
      </c>
      <c r="D330" s="167" t="s">
        <v>624</v>
      </c>
      <c r="E330" s="168" t="s">
        <v>625</v>
      </c>
      <c r="F330" s="166" t="s">
        <v>163</v>
      </c>
      <c r="G330" s="169">
        <v>68.604</v>
      </c>
      <c r="H330" s="170">
        <v>0</v>
      </c>
      <c r="I330" s="170">
        <f>ROUND(G330*H330,2)</f>
        <v>0</v>
      </c>
      <c r="J330" s="171">
        <v>0</v>
      </c>
      <c r="K330" s="169">
        <f>G330*J330</f>
        <v>0</v>
      </c>
      <c r="L330" s="171">
        <v>0.02465</v>
      </c>
      <c r="M330" s="169">
        <f>G330*L330</f>
        <v>1.6910885999999998</v>
      </c>
      <c r="N330" s="172">
        <v>21</v>
      </c>
      <c r="O330" s="173">
        <v>16</v>
      </c>
      <c r="P330" s="14" t="s">
        <v>116</v>
      </c>
    </row>
    <row r="331" spans="4:19" s="14" customFormat="1" ht="15.75" customHeight="1">
      <c r="D331" s="177"/>
      <c r="E331" s="178" t="s">
        <v>626</v>
      </c>
      <c r="G331" s="179"/>
      <c r="P331" s="177" t="s">
        <v>116</v>
      </c>
      <c r="Q331" s="177" t="s">
        <v>110</v>
      </c>
      <c r="R331" s="177" t="s">
        <v>119</v>
      </c>
      <c r="S331" s="177" t="s">
        <v>107</v>
      </c>
    </row>
    <row r="332" spans="4:19" s="14" customFormat="1" ht="15.75" customHeight="1">
      <c r="D332" s="174" t="s">
        <v>627</v>
      </c>
      <c r="E332" s="175" t="s">
        <v>628</v>
      </c>
      <c r="G332" s="176">
        <v>68.604</v>
      </c>
      <c r="P332" s="174" t="s">
        <v>116</v>
      </c>
      <c r="Q332" s="174" t="s">
        <v>116</v>
      </c>
      <c r="R332" s="174" t="s">
        <v>119</v>
      </c>
      <c r="S332" s="174" t="s">
        <v>110</v>
      </c>
    </row>
    <row r="333" spans="1:16" s="14" customFormat="1" ht="13.5" customHeight="1">
      <c r="A333" s="166" t="s">
        <v>629</v>
      </c>
      <c r="B333" s="166" t="s">
        <v>111</v>
      </c>
      <c r="C333" s="166" t="s">
        <v>621</v>
      </c>
      <c r="D333" s="167" t="s">
        <v>630</v>
      </c>
      <c r="E333" s="168" t="s">
        <v>631</v>
      </c>
      <c r="F333" s="166" t="s">
        <v>163</v>
      </c>
      <c r="G333" s="169">
        <v>68.604</v>
      </c>
      <c r="H333" s="170">
        <v>0</v>
      </c>
      <c r="I333" s="170">
        <f>ROUND(G333*H333,2)</f>
        <v>0</v>
      </c>
      <c r="J333" s="171">
        <v>0</v>
      </c>
      <c r="K333" s="169">
        <f>G333*J333</f>
        <v>0</v>
      </c>
      <c r="L333" s="171">
        <v>0.008</v>
      </c>
      <c r="M333" s="169">
        <f>G333*L333</f>
        <v>0.548832</v>
      </c>
      <c r="N333" s="172">
        <v>21</v>
      </c>
      <c r="O333" s="173">
        <v>16</v>
      </c>
      <c r="P333" s="14" t="s">
        <v>116</v>
      </c>
    </row>
    <row r="334" spans="4:19" s="14" customFormat="1" ht="15.75" customHeight="1">
      <c r="D334" s="174"/>
      <c r="E334" s="175" t="s">
        <v>632</v>
      </c>
      <c r="G334" s="176">
        <v>68.604</v>
      </c>
      <c r="P334" s="174" t="s">
        <v>116</v>
      </c>
      <c r="Q334" s="174" t="s">
        <v>116</v>
      </c>
      <c r="R334" s="174" t="s">
        <v>119</v>
      </c>
      <c r="S334" s="174" t="s">
        <v>110</v>
      </c>
    </row>
    <row r="335" spans="2:16" s="135" customFormat="1" ht="12.75" customHeight="1">
      <c r="B335" s="140" t="s">
        <v>64</v>
      </c>
      <c r="D335" s="141" t="s">
        <v>633</v>
      </c>
      <c r="E335" s="141" t="s">
        <v>634</v>
      </c>
      <c r="I335" s="142">
        <f>SUM(I336:I360)</f>
        <v>0</v>
      </c>
      <c r="K335" s="143">
        <f>SUM(K336:K360)</f>
        <v>0.41245160000000003</v>
      </c>
      <c r="M335" s="143">
        <f>SUM(M336:M360)</f>
        <v>0</v>
      </c>
      <c r="P335" s="141" t="s">
        <v>110</v>
      </c>
    </row>
    <row r="336" spans="1:16" s="14" customFormat="1" ht="13.5" customHeight="1">
      <c r="A336" s="166" t="s">
        <v>635</v>
      </c>
      <c r="B336" s="166" t="s">
        <v>111</v>
      </c>
      <c r="C336" s="166" t="s">
        <v>633</v>
      </c>
      <c r="D336" s="167" t="s">
        <v>636</v>
      </c>
      <c r="E336" s="168" t="s">
        <v>637</v>
      </c>
      <c r="F336" s="166" t="s">
        <v>163</v>
      </c>
      <c r="G336" s="169">
        <v>703.534</v>
      </c>
      <c r="H336" s="170">
        <v>0</v>
      </c>
      <c r="I336" s="170">
        <f>ROUND(G336*H336,2)</f>
        <v>0</v>
      </c>
      <c r="J336" s="171">
        <v>0.00041</v>
      </c>
      <c r="K336" s="169">
        <f>G336*J336</f>
        <v>0.28844894</v>
      </c>
      <c r="L336" s="171">
        <v>0</v>
      </c>
      <c r="M336" s="169">
        <f>G336*L336</f>
        <v>0</v>
      </c>
      <c r="N336" s="172">
        <v>21</v>
      </c>
      <c r="O336" s="173">
        <v>16</v>
      </c>
      <c r="P336" s="14" t="s">
        <v>116</v>
      </c>
    </row>
    <row r="337" spans="4:19" s="14" customFormat="1" ht="15.75" customHeight="1">
      <c r="D337" s="177"/>
      <c r="E337" s="178" t="s">
        <v>638</v>
      </c>
      <c r="G337" s="179"/>
      <c r="P337" s="177" t="s">
        <v>116</v>
      </c>
      <c r="Q337" s="177" t="s">
        <v>110</v>
      </c>
      <c r="R337" s="177" t="s">
        <v>119</v>
      </c>
      <c r="S337" s="177" t="s">
        <v>107</v>
      </c>
    </row>
    <row r="338" spans="4:19" s="14" customFormat="1" ht="15.75" customHeight="1">
      <c r="D338" s="174"/>
      <c r="E338" s="175" t="s">
        <v>639</v>
      </c>
      <c r="G338" s="176">
        <v>703.534</v>
      </c>
      <c r="P338" s="174" t="s">
        <v>116</v>
      </c>
      <c r="Q338" s="174" t="s">
        <v>116</v>
      </c>
      <c r="R338" s="174" t="s">
        <v>119</v>
      </c>
      <c r="S338" s="174" t="s">
        <v>110</v>
      </c>
    </row>
    <row r="339" spans="1:16" s="14" customFormat="1" ht="13.5" customHeight="1">
      <c r="A339" s="166" t="s">
        <v>640</v>
      </c>
      <c r="B339" s="166" t="s">
        <v>111</v>
      </c>
      <c r="C339" s="166" t="s">
        <v>633</v>
      </c>
      <c r="D339" s="167" t="s">
        <v>641</v>
      </c>
      <c r="E339" s="168" t="s">
        <v>642</v>
      </c>
      <c r="F339" s="166" t="s">
        <v>163</v>
      </c>
      <c r="G339" s="169">
        <v>703.534</v>
      </c>
      <c r="H339" s="170">
        <v>0</v>
      </c>
      <c r="I339" s="170">
        <f>ROUND(G339*H339,2)</f>
        <v>0</v>
      </c>
      <c r="J339" s="171">
        <v>0.00017</v>
      </c>
      <c r="K339" s="169">
        <f>G339*J339</f>
        <v>0.11960078</v>
      </c>
      <c r="L339" s="171">
        <v>0</v>
      </c>
      <c r="M339" s="169">
        <f>G339*L339</f>
        <v>0</v>
      </c>
      <c r="N339" s="172">
        <v>21</v>
      </c>
      <c r="O339" s="173">
        <v>16</v>
      </c>
      <c r="P339" s="14" t="s">
        <v>116</v>
      </c>
    </row>
    <row r="340" spans="4:19" s="14" customFormat="1" ht="15.75" customHeight="1">
      <c r="D340" s="177"/>
      <c r="E340" s="178" t="s">
        <v>643</v>
      </c>
      <c r="G340" s="179"/>
      <c r="P340" s="177" t="s">
        <v>116</v>
      </c>
      <c r="Q340" s="177" t="s">
        <v>110</v>
      </c>
      <c r="R340" s="177" t="s">
        <v>119</v>
      </c>
      <c r="S340" s="177" t="s">
        <v>107</v>
      </c>
    </row>
    <row r="341" spans="4:19" s="14" customFormat="1" ht="15.75" customHeight="1">
      <c r="D341" s="174"/>
      <c r="E341" s="175" t="s">
        <v>644</v>
      </c>
      <c r="G341" s="176">
        <v>687.895</v>
      </c>
      <c r="P341" s="174" t="s">
        <v>116</v>
      </c>
      <c r="Q341" s="174" t="s">
        <v>116</v>
      </c>
      <c r="R341" s="174" t="s">
        <v>119</v>
      </c>
      <c r="S341" s="174" t="s">
        <v>107</v>
      </c>
    </row>
    <row r="342" spans="4:19" s="14" customFormat="1" ht="15.75" customHeight="1">
      <c r="D342" s="177"/>
      <c r="E342" s="178" t="s">
        <v>645</v>
      </c>
      <c r="G342" s="189"/>
      <c r="P342" s="177" t="s">
        <v>116</v>
      </c>
      <c r="Q342" s="177" t="s">
        <v>110</v>
      </c>
      <c r="R342" s="177" t="s">
        <v>119</v>
      </c>
      <c r="S342" s="177" t="s">
        <v>107</v>
      </c>
    </row>
    <row r="343" spans="4:19" s="14" customFormat="1" ht="15.75" customHeight="1">
      <c r="D343" s="174"/>
      <c r="E343" s="175" t="s">
        <v>646</v>
      </c>
      <c r="G343" s="176">
        <v>1.287</v>
      </c>
      <c r="P343" s="174" t="s">
        <v>116</v>
      </c>
      <c r="Q343" s="174" t="s">
        <v>116</v>
      </c>
      <c r="R343" s="174" t="s">
        <v>119</v>
      </c>
      <c r="S343" s="174" t="s">
        <v>107</v>
      </c>
    </row>
    <row r="344" spans="4:19" s="14" customFormat="1" ht="15.75" customHeight="1">
      <c r="D344" s="174"/>
      <c r="E344" s="175" t="s">
        <v>647</v>
      </c>
      <c r="G344" s="176">
        <v>2.327</v>
      </c>
      <c r="P344" s="174" t="s">
        <v>116</v>
      </c>
      <c r="Q344" s="174" t="s">
        <v>116</v>
      </c>
      <c r="R344" s="174" t="s">
        <v>119</v>
      </c>
      <c r="S344" s="174" t="s">
        <v>107</v>
      </c>
    </row>
    <row r="345" spans="4:19" s="14" customFormat="1" ht="15.75" customHeight="1">
      <c r="D345" s="177"/>
      <c r="E345" s="178" t="s">
        <v>164</v>
      </c>
      <c r="G345" s="189"/>
      <c r="P345" s="177" t="s">
        <v>116</v>
      </c>
      <c r="Q345" s="177" t="s">
        <v>110</v>
      </c>
      <c r="R345" s="177" t="s">
        <v>119</v>
      </c>
      <c r="S345" s="177" t="s">
        <v>107</v>
      </c>
    </row>
    <row r="346" spans="4:19" s="14" customFormat="1" ht="15.75" customHeight="1">
      <c r="D346" s="174"/>
      <c r="E346" s="175" t="s">
        <v>648</v>
      </c>
      <c r="G346" s="176">
        <v>12.025</v>
      </c>
      <c r="P346" s="174" t="s">
        <v>116</v>
      </c>
      <c r="Q346" s="174" t="s">
        <v>116</v>
      </c>
      <c r="R346" s="174" t="s">
        <v>119</v>
      </c>
      <c r="S346" s="174" t="s">
        <v>107</v>
      </c>
    </row>
    <row r="347" spans="4:19" s="14" customFormat="1" ht="15.75" customHeight="1">
      <c r="D347" s="190" t="s">
        <v>639</v>
      </c>
      <c r="E347" s="191" t="s">
        <v>204</v>
      </c>
      <c r="G347" s="192">
        <v>703.534</v>
      </c>
      <c r="P347" s="190" t="s">
        <v>116</v>
      </c>
      <c r="Q347" s="190" t="s">
        <v>128</v>
      </c>
      <c r="R347" s="190" t="s">
        <v>119</v>
      </c>
      <c r="S347" s="190" t="s">
        <v>110</v>
      </c>
    </row>
    <row r="348" spans="1:16" s="14" customFormat="1" ht="24" customHeight="1">
      <c r="A348" s="166" t="s">
        <v>649</v>
      </c>
      <c r="B348" s="166" t="s">
        <v>111</v>
      </c>
      <c r="C348" s="166" t="s">
        <v>633</v>
      </c>
      <c r="D348" s="167" t="s">
        <v>650</v>
      </c>
      <c r="E348" s="168" t="s">
        <v>651</v>
      </c>
      <c r="F348" s="166" t="s">
        <v>163</v>
      </c>
      <c r="G348" s="169">
        <v>110.047</v>
      </c>
      <c r="H348" s="170">
        <v>0</v>
      </c>
      <c r="I348" s="170">
        <f>ROUND(G348*H348,2)</f>
        <v>0</v>
      </c>
      <c r="J348" s="171">
        <v>4E-05</v>
      </c>
      <c r="K348" s="169">
        <f>G348*J348</f>
        <v>0.00440188</v>
      </c>
      <c r="L348" s="171">
        <v>0</v>
      </c>
      <c r="M348" s="169">
        <f>G348*L348</f>
        <v>0</v>
      </c>
      <c r="N348" s="172">
        <v>21</v>
      </c>
      <c r="O348" s="173">
        <v>16</v>
      </c>
      <c r="P348" s="14" t="s">
        <v>116</v>
      </c>
    </row>
    <row r="349" spans="4:19" s="14" customFormat="1" ht="15.75" customHeight="1">
      <c r="D349" s="177"/>
      <c r="E349" s="178" t="s">
        <v>652</v>
      </c>
      <c r="G349" s="179"/>
      <c r="P349" s="177" t="s">
        <v>116</v>
      </c>
      <c r="Q349" s="177" t="s">
        <v>110</v>
      </c>
      <c r="R349" s="177" t="s">
        <v>119</v>
      </c>
      <c r="S349" s="177" t="s">
        <v>107</v>
      </c>
    </row>
    <row r="350" spans="4:19" s="14" customFormat="1" ht="15.75" customHeight="1">
      <c r="D350" s="174"/>
      <c r="E350" s="175" t="s">
        <v>653</v>
      </c>
      <c r="G350" s="176">
        <v>1.32</v>
      </c>
      <c r="P350" s="174" t="s">
        <v>116</v>
      </c>
      <c r="Q350" s="174" t="s">
        <v>116</v>
      </c>
      <c r="R350" s="174" t="s">
        <v>119</v>
      </c>
      <c r="S350" s="174" t="s">
        <v>107</v>
      </c>
    </row>
    <row r="351" spans="4:19" s="14" customFormat="1" ht="15.75" customHeight="1">
      <c r="D351" s="174"/>
      <c r="E351" s="175" t="s">
        <v>654</v>
      </c>
      <c r="G351" s="176">
        <v>4.162</v>
      </c>
      <c r="P351" s="174" t="s">
        <v>116</v>
      </c>
      <c r="Q351" s="174" t="s">
        <v>116</v>
      </c>
      <c r="R351" s="174" t="s">
        <v>119</v>
      </c>
      <c r="S351" s="174" t="s">
        <v>107</v>
      </c>
    </row>
    <row r="352" spans="4:19" s="14" customFormat="1" ht="15.75" customHeight="1">
      <c r="D352" s="174"/>
      <c r="E352" s="175" t="s">
        <v>655</v>
      </c>
      <c r="G352" s="176">
        <v>5.401</v>
      </c>
      <c r="P352" s="174" t="s">
        <v>116</v>
      </c>
      <c r="Q352" s="174" t="s">
        <v>116</v>
      </c>
      <c r="R352" s="174" t="s">
        <v>119</v>
      </c>
      <c r="S352" s="174" t="s">
        <v>107</v>
      </c>
    </row>
    <row r="353" spans="4:19" s="14" customFormat="1" ht="15.75" customHeight="1">
      <c r="D353" s="174"/>
      <c r="E353" s="175" t="s">
        <v>656</v>
      </c>
      <c r="G353" s="176">
        <v>31.768</v>
      </c>
      <c r="P353" s="174" t="s">
        <v>116</v>
      </c>
      <c r="Q353" s="174" t="s">
        <v>116</v>
      </c>
      <c r="R353" s="174" t="s">
        <v>119</v>
      </c>
      <c r="S353" s="174" t="s">
        <v>107</v>
      </c>
    </row>
    <row r="354" spans="4:19" s="14" customFormat="1" ht="15.75" customHeight="1">
      <c r="D354" s="174"/>
      <c r="E354" s="175" t="s">
        <v>657</v>
      </c>
      <c r="G354" s="176">
        <v>5.92</v>
      </c>
      <c r="P354" s="174" t="s">
        <v>116</v>
      </c>
      <c r="Q354" s="174" t="s">
        <v>116</v>
      </c>
      <c r="R354" s="174" t="s">
        <v>119</v>
      </c>
      <c r="S354" s="174" t="s">
        <v>107</v>
      </c>
    </row>
    <row r="355" spans="4:19" s="14" customFormat="1" ht="15.75" customHeight="1">
      <c r="D355" s="174"/>
      <c r="E355" s="175" t="s">
        <v>658</v>
      </c>
      <c r="G355" s="176">
        <v>12.568</v>
      </c>
      <c r="P355" s="174" t="s">
        <v>116</v>
      </c>
      <c r="Q355" s="174" t="s">
        <v>116</v>
      </c>
      <c r="R355" s="174" t="s">
        <v>119</v>
      </c>
      <c r="S355" s="174" t="s">
        <v>107</v>
      </c>
    </row>
    <row r="356" spans="4:19" s="14" customFormat="1" ht="15.75" customHeight="1">
      <c r="D356" s="177"/>
      <c r="E356" s="178" t="s">
        <v>659</v>
      </c>
      <c r="G356" s="189"/>
      <c r="P356" s="177" t="s">
        <v>116</v>
      </c>
      <c r="Q356" s="177" t="s">
        <v>110</v>
      </c>
      <c r="R356" s="177" t="s">
        <v>119</v>
      </c>
      <c r="S356" s="177" t="s">
        <v>107</v>
      </c>
    </row>
    <row r="357" spans="4:19" s="14" customFormat="1" ht="15.75" customHeight="1">
      <c r="D357" s="177"/>
      <c r="E357" s="178" t="s">
        <v>660</v>
      </c>
      <c r="G357" s="189"/>
      <c r="P357" s="177" t="s">
        <v>116</v>
      </c>
      <c r="Q357" s="177" t="s">
        <v>110</v>
      </c>
      <c r="R357" s="177" t="s">
        <v>119</v>
      </c>
      <c r="S357" s="177" t="s">
        <v>107</v>
      </c>
    </row>
    <row r="358" spans="4:19" s="14" customFormat="1" ht="15.75" customHeight="1">
      <c r="D358" s="174"/>
      <c r="E358" s="175" t="s">
        <v>661</v>
      </c>
      <c r="G358" s="176">
        <v>31.833</v>
      </c>
      <c r="P358" s="174" t="s">
        <v>116</v>
      </c>
      <c r="Q358" s="174" t="s">
        <v>116</v>
      </c>
      <c r="R358" s="174" t="s">
        <v>119</v>
      </c>
      <c r="S358" s="174" t="s">
        <v>107</v>
      </c>
    </row>
    <row r="359" spans="4:19" s="14" customFormat="1" ht="15.75" customHeight="1">
      <c r="D359" s="174"/>
      <c r="E359" s="175" t="s">
        <v>469</v>
      </c>
      <c r="G359" s="176">
        <v>17.075</v>
      </c>
      <c r="P359" s="174" t="s">
        <v>116</v>
      </c>
      <c r="Q359" s="174" t="s">
        <v>116</v>
      </c>
      <c r="R359" s="174" t="s">
        <v>119</v>
      </c>
      <c r="S359" s="174" t="s">
        <v>107</v>
      </c>
    </row>
    <row r="360" spans="4:19" s="14" customFormat="1" ht="15.75" customHeight="1">
      <c r="D360" s="190"/>
      <c r="E360" s="191" t="s">
        <v>204</v>
      </c>
      <c r="G360" s="192">
        <v>110.047</v>
      </c>
      <c r="P360" s="190" t="s">
        <v>116</v>
      </c>
      <c r="Q360" s="190" t="s">
        <v>128</v>
      </c>
      <c r="R360" s="190" t="s">
        <v>119</v>
      </c>
      <c r="S360" s="190" t="s">
        <v>110</v>
      </c>
    </row>
    <row r="361" spans="2:16" s="135" customFormat="1" ht="12.75" customHeight="1">
      <c r="B361" s="140" t="s">
        <v>64</v>
      </c>
      <c r="D361" s="141" t="s">
        <v>662</v>
      </c>
      <c r="E361" s="141" t="s">
        <v>663</v>
      </c>
      <c r="I361" s="142">
        <f>SUM(I362:I383)</f>
        <v>0</v>
      </c>
      <c r="K361" s="143">
        <f>SUM(K362:K383)</f>
        <v>0.38956129999999994</v>
      </c>
      <c r="M361" s="143">
        <f>SUM(M362:M383)</f>
        <v>0</v>
      </c>
      <c r="P361" s="141" t="s">
        <v>110</v>
      </c>
    </row>
    <row r="362" spans="1:16" s="14" customFormat="1" ht="13.5" customHeight="1">
      <c r="A362" s="166" t="s">
        <v>664</v>
      </c>
      <c r="B362" s="166" t="s">
        <v>111</v>
      </c>
      <c r="C362" s="166" t="s">
        <v>662</v>
      </c>
      <c r="D362" s="167" t="s">
        <v>665</v>
      </c>
      <c r="E362" s="168" t="s">
        <v>666</v>
      </c>
      <c r="F362" s="166" t="s">
        <v>163</v>
      </c>
      <c r="G362" s="169">
        <v>1272.356</v>
      </c>
      <c r="H362" s="170">
        <v>0</v>
      </c>
      <c r="I362" s="170">
        <f>ROUND(G362*H362,2)</f>
        <v>0</v>
      </c>
      <c r="J362" s="171">
        <v>0</v>
      </c>
      <c r="K362" s="169">
        <f>G362*J362</f>
        <v>0</v>
      </c>
      <c r="L362" s="171">
        <v>0</v>
      </c>
      <c r="M362" s="169">
        <f>G362*L362</f>
        <v>0</v>
      </c>
      <c r="N362" s="172">
        <v>21</v>
      </c>
      <c r="O362" s="173">
        <v>16</v>
      </c>
      <c r="P362" s="14" t="s">
        <v>116</v>
      </c>
    </row>
    <row r="363" spans="4:19" s="14" customFormat="1" ht="15.75" customHeight="1">
      <c r="D363" s="174"/>
      <c r="E363" s="175" t="s">
        <v>667</v>
      </c>
      <c r="G363" s="176">
        <v>394.9</v>
      </c>
      <c r="P363" s="174" t="s">
        <v>116</v>
      </c>
      <c r="Q363" s="174" t="s">
        <v>116</v>
      </c>
      <c r="R363" s="174" t="s">
        <v>119</v>
      </c>
      <c r="S363" s="174" t="s">
        <v>107</v>
      </c>
    </row>
    <row r="364" spans="4:19" s="14" customFormat="1" ht="15.75" customHeight="1">
      <c r="D364" s="174"/>
      <c r="E364" s="175" t="s">
        <v>668</v>
      </c>
      <c r="G364" s="176">
        <v>27.8</v>
      </c>
      <c r="P364" s="174" t="s">
        <v>116</v>
      </c>
      <c r="Q364" s="174" t="s">
        <v>116</v>
      </c>
      <c r="R364" s="174" t="s">
        <v>119</v>
      </c>
      <c r="S364" s="174" t="s">
        <v>107</v>
      </c>
    </row>
    <row r="365" spans="4:19" s="14" customFormat="1" ht="15.75" customHeight="1">
      <c r="D365" s="193" t="s">
        <v>669</v>
      </c>
      <c r="E365" s="194" t="s">
        <v>211</v>
      </c>
      <c r="G365" s="195">
        <v>422.7</v>
      </c>
      <c r="P365" s="193" t="s">
        <v>116</v>
      </c>
      <c r="Q365" s="193" t="s">
        <v>108</v>
      </c>
      <c r="R365" s="193" t="s">
        <v>119</v>
      </c>
      <c r="S365" s="193" t="s">
        <v>107</v>
      </c>
    </row>
    <row r="366" spans="4:19" s="14" customFormat="1" ht="15.75" customHeight="1">
      <c r="D366" s="177"/>
      <c r="E366" s="178" t="s">
        <v>670</v>
      </c>
      <c r="G366" s="189"/>
      <c r="P366" s="177" t="s">
        <v>116</v>
      </c>
      <c r="Q366" s="177" t="s">
        <v>110</v>
      </c>
      <c r="R366" s="177" t="s">
        <v>119</v>
      </c>
      <c r="S366" s="177" t="s">
        <v>107</v>
      </c>
    </row>
    <row r="367" spans="4:19" s="14" customFormat="1" ht="15.75" customHeight="1">
      <c r="D367" s="174"/>
      <c r="E367" s="175" t="s">
        <v>671</v>
      </c>
      <c r="G367" s="176">
        <v>415.956</v>
      </c>
      <c r="P367" s="174" t="s">
        <v>116</v>
      </c>
      <c r="Q367" s="174" t="s">
        <v>116</v>
      </c>
      <c r="R367" s="174" t="s">
        <v>119</v>
      </c>
      <c r="S367" s="174" t="s">
        <v>107</v>
      </c>
    </row>
    <row r="368" spans="4:19" s="14" customFormat="1" ht="15.75" customHeight="1">
      <c r="D368" s="174"/>
      <c r="E368" s="175" t="s">
        <v>672</v>
      </c>
      <c r="G368" s="176">
        <v>27.2</v>
      </c>
      <c r="P368" s="174" t="s">
        <v>116</v>
      </c>
      <c r="Q368" s="174" t="s">
        <v>116</v>
      </c>
      <c r="R368" s="174" t="s">
        <v>119</v>
      </c>
      <c r="S368" s="174" t="s">
        <v>107</v>
      </c>
    </row>
    <row r="369" spans="4:19" s="14" customFormat="1" ht="15.75" customHeight="1">
      <c r="D369" s="174"/>
      <c r="E369" s="175" t="s">
        <v>673</v>
      </c>
      <c r="G369" s="176">
        <v>81.6</v>
      </c>
      <c r="P369" s="174" t="s">
        <v>116</v>
      </c>
      <c r="Q369" s="174" t="s">
        <v>116</v>
      </c>
      <c r="R369" s="174" t="s">
        <v>119</v>
      </c>
      <c r="S369" s="174" t="s">
        <v>107</v>
      </c>
    </row>
    <row r="370" spans="4:19" s="14" customFormat="1" ht="15.75" customHeight="1">
      <c r="D370" s="174"/>
      <c r="E370" s="175" t="s">
        <v>674</v>
      </c>
      <c r="G370" s="176">
        <v>61.2</v>
      </c>
      <c r="P370" s="174" t="s">
        <v>116</v>
      </c>
      <c r="Q370" s="174" t="s">
        <v>116</v>
      </c>
      <c r="R370" s="174" t="s">
        <v>119</v>
      </c>
      <c r="S370" s="174" t="s">
        <v>107</v>
      </c>
    </row>
    <row r="371" spans="4:19" s="14" customFormat="1" ht="15.75" customHeight="1">
      <c r="D371" s="174"/>
      <c r="E371" s="175" t="s">
        <v>675</v>
      </c>
      <c r="G371" s="176">
        <v>27.2</v>
      </c>
      <c r="P371" s="174" t="s">
        <v>116</v>
      </c>
      <c r="Q371" s="174" t="s">
        <v>116</v>
      </c>
      <c r="R371" s="174" t="s">
        <v>119</v>
      </c>
      <c r="S371" s="174" t="s">
        <v>107</v>
      </c>
    </row>
    <row r="372" spans="4:19" s="14" customFormat="1" ht="15.75" customHeight="1">
      <c r="D372" s="174"/>
      <c r="E372" s="175" t="s">
        <v>676</v>
      </c>
      <c r="G372" s="176">
        <v>44.2</v>
      </c>
      <c r="P372" s="174" t="s">
        <v>116</v>
      </c>
      <c r="Q372" s="174" t="s">
        <v>116</v>
      </c>
      <c r="R372" s="174" t="s">
        <v>119</v>
      </c>
      <c r="S372" s="174" t="s">
        <v>107</v>
      </c>
    </row>
    <row r="373" spans="4:19" s="14" customFormat="1" ht="15.75" customHeight="1">
      <c r="D373" s="174"/>
      <c r="E373" s="175" t="s">
        <v>677</v>
      </c>
      <c r="G373" s="176">
        <v>44.2</v>
      </c>
      <c r="P373" s="174" t="s">
        <v>116</v>
      </c>
      <c r="Q373" s="174" t="s">
        <v>116</v>
      </c>
      <c r="R373" s="174" t="s">
        <v>119</v>
      </c>
      <c r="S373" s="174" t="s">
        <v>107</v>
      </c>
    </row>
    <row r="374" spans="4:19" s="14" customFormat="1" ht="15.75" customHeight="1">
      <c r="D374" s="174"/>
      <c r="E374" s="175" t="s">
        <v>678</v>
      </c>
      <c r="G374" s="176">
        <v>44</v>
      </c>
      <c r="P374" s="174" t="s">
        <v>116</v>
      </c>
      <c r="Q374" s="174" t="s">
        <v>116</v>
      </c>
      <c r="R374" s="174" t="s">
        <v>119</v>
      </c>
      <c r="S374" s="174" t="s">
        <v>107</v>
      </c>
    </row>
    <row r="375" spans="4:19" s="14" customFormat="1" ht="15.75" customHeight="1">
      <c r="D375" s="174"/>
      <c r="E375" s="175" t="s">
        <v>679</v>
      </c>
      <c r="G375" s="176">
        <v>104.1</v>
      </c>
      <c r="P375" s="174" t="s">
        <v>116</v>
      </c>
      <c r="Q375" s="174" t="s">
        <v>116</v>
      </c>
      <c r="R375" s="174" t="s">
        <v>119</v>
      </c>
      <c r="S375" s="174" t="s">
        <v>107</v>
      </c>
    </row>
    <row r="376" spans="4:19" s="14" customFormat="1" ht="15.75" customHeight="1">
      <c r="D376" s="193" t="s">
        <v>680</v>
      </c>
      <c r="E376" s="194" t="s">
        <v>211</v>
      </c>
      <c r="G376" s="195">
        <v>849.656</v>
      </c>
      <c r="P376" s="193" t="s">
        <v>116</v>
      </c>
      <c r="Q376" s="193" t="s">
        <v>108</v>
      </c>
      <c r="R376" s="193" t="s">
        <v>119</v>
      </c>
      <c r="S376" s="193" t="s">
        <v>107</v>
      </c>
    </row>
    <row r="377" spans="4:19" s="14" customFormat="1" ht="15.75" customHeight="1">
      <c r="D377" s="190"/>
      <c r="E377" s="191" t="s">
        <v>204</v>
      </c>
      <c r="G377" s="192">
        <v>1272.356</v>
      </c>
      <c r="P377" s="190" t="s">
        <v>116</v>
      </c>
      <c r="Q377" s="190" t="s">
        <v>128</v>
      </c>
      <c r="R377" s="190" t="s">
        <v>119</v>
      </c>
      <c r="S377" s="190" t="s">
        <v>110</v>
      </c>
    </row>
    <row r="378" spans="1:16" s="14" customFormat="1" ht="13.5" customHeight="1">
      <c r="A378" s="166" t="s">
        <v>681</v>
      </c>
      <c r="B378" s="166" t="s">
        <v>111</v>
      </c>
      <c r="C378" s="166" t="s">
        <v>662</v>
      </c>
      <c r="D378" s="167" t="s">
        <v>682</v>
      </c>
      <c r="E378" s="168" t="s">
        <v>683</v>
      </c>
      <c r="F378" s="166" t="s">
        <v>163</v>
      </c>
      <c r="G378" s="169">
        <v>1272.356</v>
      </c>
      <c r="H378" s="170">
        <v>0</v>
      </c>
      <c r="I378" s="170">
        <f>ROUND(G378*H378,2)</f>
        <v>0</v>
      </c>
      <c r="J378" s="171">
        <v>0.0003</v>
      </c>
      <c r="K378" s="169">
        <f>G378*J378</f>
        <v>0.38170679999999996</v>
      </c>
      <c r="L378" s="171">
        <v>0</v>
      </c>
      <c r="M378" s="169">
        <f>G378*L378</f>
        <v>0</v>
      </c>
      <c r="N378" s="172">
        <v>21</v>
      </c>
      <c r="O378" s="173">
        <v>16</v>
      </c>
      <c r="P378" s="14" t="s">
        <v>116</v>
      </c>
    </row>
    <row r="379" spans="4:19" s="14" customFormat="1" ht="15.75" customHeight="1">
      <c r="D379" s="174"/>
      <c r="E379" s="175" t="s">
        <v>684</v>
      </c>
      <c r="G379" s="176">
        <v>422.7</v>
      </c>
      <c r="P379" s="174" t="s">
        <v>116</v>
      </c>
      <c r="Q379" s="174" t="s">
        <v>116</v>
      </c>
      <c r="R379" s="174" t="s">
        <v>119</v>
      </c>
      <c r="S379" s="174" t="s">
        <v>107</v>
      </c>
    </row>
    <row r="380" spans="4:19" s="14" customFormat="1" ht="15.75" customHeight="1">
      <c r="D380" s="174"/>
      <c r="E380" s="175" t="s">
        <v>685</v>
      </c>
      <c r="G380" s="176">
        <v>849.656</v>
      </c>
      <c r="P380" s="174" t="s">
        <v>116</v>
      </c>
      <c r="Q380" s="174" t="s">
        <v>116</v>
      </c>
      <c r="R380" s="174" t="s">
        <v>119</v>
      </c>
      <c r="S380" s="174" t="s">
        <v>107</v>
      </c>
    </row>
    <row r="381" spans="4:19" s="14" customFormat="1" ht="15.75" customHeight="1">
      <c r="D381" s="190"/>
      <c r="E381" s="191" t="s">
        <v>204</v>
      </c>
      <c r="G381" s="192">
        <v>1272.356</v>
      </c>
      <c r="P381" s="190" t="s">
        <v>116</v>
      </c>
      <c r="Q381" s="190" t="s">
        <v>128</v>
      </c>
      <c r="R381" s="190" t="s">
        <v>119</v>
      </c>
      <c r="S381" s="190" t="s">
        <v>110</v>
      </c>
    </row>
    <row r="382" spans="1:16" s="14" customFormat="1" ht="24" customHeight="1">
      <c r="A382" s="166" t="s">
        <v>686</v>
      </c>
      <c r="B382" s="166" t="s">
        <v>111</v>
      </c>
      <c r="C382" s="166" t="s">
        <v>662</v>
      </c>
      <c r="D382" s="167" t="s">
        <v>687</v>
      </c>
      <c r="E382" s="168" t="s">
        <v>688</v>
      </c>
      <c r="F382" s="166" t="s">
        <v>163</v>
      </c>
      <c r="G382" s="169">
        <v>17.075</v>
      </c>
      <c r="H382" s="170">
        <v>0</v>
      </c>
      <c r="I382" s="170">
        <f>ROUND(G382*H382,2)</f>
        <v>0</v>
      </c>
      <c r="J382" s="171">
        <v>0.00046</v>
      </c>
      <c r="K382" s="169">
        <f>G382*J382</f>
        <v>0.0078545</v>
      </c>
      <c r="L382" s="171">
        <v>0</v>
      </c>
      <c r="M382" s="169">
        <f>G382*L382</f>
        <v>0</v>
      </c>
      <c r="N382" s="172">
        <v>21</v>
      </c>
      <c r="O382" s="173">
        <v>16</v>
      </c>
      <c r="P382" s="14" t="s">
        <v>116</v>
      </c>
    </row>
    <row r="383" spans="4:19" s="14" customFormat="1" ht="15.75" customHeight="1">
      <c r="D383" s="174"/>
      <c r="E383" s="175" t="s">
        <v>689</v>
      </c>
      <c r="G383" s="176">
        <v>17.075</v>
      </c>
      <c r="P383" s="174" t="s">
        <v>116</v>
      </c>
      <c r="Q383" s="174" t="s">
        <v>116</v>
      </c>
      <c r="R383" s="174" t="s">
        <v>119</v>
      </c>
      <c r="S383" s="174" t="s">
        <v>110</v>
      </c>
    </row>
    <row r="384" spans="2:16" s="135" customFormat="1" ht="12.75" customHeight="1">
      <c r="B384" s="136" t="s">
        <v>64</v>
      </c>
      <c r="D384" s="137" t="s">
        <v>142</v>
      </c>
      <c r="E384" s="137" t="s">
        <v>690</v>
      </c>
      <c r="I384" s="138">
        <f>I385+I392</f>
        <v>0</v>
      </c>
      <c r="K384" s="139">
        <f>K385+K392</f>
        <v>0</v>
      </c>
      <c r="M384" s="139">
        <f>M385+M392</f>
        <v>0</v>
      </c>
      <c r="P384" s="137" t="s">
        <v>107</v>
      </c>
    </row>
    <row r="385" spans="2:16" s="135" customFormat="1" ht="12.75" customHeight="1">
      <c r="B385" s="140" t="s">
        <v>64</v>
      </c>
      <c r="D385" s="141" t="s">
        <v>691</v>
      </c>
      <c r="E385" s="141" t="s">
        <v>692</v>
      </c>
      <c r="I385" s="142">
        <f>SUM(I386:I391)</f>
        <v>0</v>
      </c>
      <c r="K385" s="143">
        <f>SUM(K386:K391)</f>
        <v>0</v>
      </c>
      <c r="M385" s="143">
        <f>SUM(M386:M391)</f>
        <v>0</v>
      </c>
      <c r="P385" s="141" t="s">
        <v>110</v>
      </c>
    </row>
    <row r="386" spans="1:16" s="14" customFormat="1" ht="24" customHeight="1">
      <c r="A386" s="166" t="s">
        <v>693</v>
      </c>
      <c r="B386" s="166" t="s">
        <v>111</v>
      </c>
      <c r="C386" s="166" t="s">
        <v>475</v>
      </c>
      <c r="D386" s="167" t="s">
        <v>694</v>
      </c>
      <c r="E386" s="168" t="s">
        <v>695</v>
      </c>
      <c r="F386" s="166" t="s">
        <v>580</v>
      </c>
      <c r="G386" s="169">
        <v>21</v>
      </c>
      <c r="H386" s="170">
        <v>0</v>
      </c>
      <c r="I386" s="170">
        <f>ROUND(G386*H386,2)</f>
        <v>0</v>
      </c>
      <c r="J386" s="171">
        <v>0</v>
      </c>
      <c r="K386" s="169">
        <f>G386*J386</f>
        <v>0</v>
      </c>
      <c r="L386" s="171">
        <v>0</v>
      </c>
      <c r="M386" s="169">
        <f>G386*L386</f>
        <v>0</v>
      </c>
      <c r="N386" s="172">
        <v>21</v>
      </c>
      <c r="O386" s="173">
        <v>64</v>
      </c>
      <c r="P386" s="14" t="s">
        <v>116</v>
      </c>
    </row>
    <row r="387" spans="4:19" s="14" customFormat="1" ht="15.75" customHeight="1">
      <c r="D387" s="177"/>
      <c r="E387" s="178" t="s">
        <v>276</v>
      </c>
      <c r="G387" s="179"/>
      <c r="P387" s="177" t="s">
        <v>116</v>
      </c>
      <c r="Q387" s="177" t="s">
        <v>110</v>
      </c>
      <c r="R387" s="177" t="s">
        <v>119</v>
      </c>
      <c r="S387" s="177" t="s">
        <v>107</v>
      </c>
    </row>
    <row r="388" spans="4:19" s="14" customFormat="1" ht="15.75" customHeight="1">
      <c r="D388" s="174"/>
      <c r="E388" s="175" t="s">
        <v>696</v>
      </c>
      <c r="G388" s="176">
        <v>21</v>
      </c>
      <c r="P388" s="174" t="s">
        <v>116</v>
      </c>
      <c r="Q388" s="174" t="s">
        <v>116</v>
      </c>
      <c r="R388" s="174" t="s">
        <v>119</v>
      </c>
      <c r="S388" s="174" t="s">
        <v>110</v>
      </c>
    </row>
    <row r="389" spans="1:16" s="14" customFormat="1" ht="13.5" customHeight="1">
      <c r="A389" s="166" t="s">
        <v>697</v>
      </c>
      <c r="B389" s="166" t="s">
        <v>111</v>
      </c>
      <c r="C389" s="166" t="s">
        <v>475</v>
      </c>
      <c r="D389" s="167" t="s">
        <v>698</v>
      </c>
      <c r="E389" s="168" t="s">
        <v>699</v>
      </c>
      <c r="F389" s="166" t="s">
        <v>580</v>
      </c>
      <c r="G389" s="169">
        <v>21</v>
      </c>
      <c r="H389" s="170">
        <v>0</v>
      </c>
      <c r="I389" s="170">
        <f>ROUND(G389*H389,2)</f>
        <v>0</v>
      </c>
      <c r="J389" s="171">
        <v>0</v>
      </c>
      <c r="K389" s="169">
        <f>G389*J389</f>
        <v>0</v>
      </c>
      <c r="L389" s="171">
        <v>0</v>
      </c>
      <c r="M389" s="169">
        <f>G389*L389</f>
        <v>0</v>
      </c>
      <c r="N389" s="172">
        <v>21</v>
      </c>
      <c r="O389" s="173">
        <v>64</v>
      </c>
      <c r="P389" s="14" t="s">
        <v>116</v>
      </c>
    </row>
    <row r="390" spans="4:19" s="14" customFormat="1" ht="15.75" customHeight="1">
      <c r="D390" s="177"/>
      <c r="E390" s="178" t="s">
        <v>276</v>
      </c>
      <c r="G390" s="179"/>
      <c r="P390" s="177" t="s">
        <v>116</v>
      </c>
      <c r="Q390" s="177" t="s">
        <v>110</v>
      </c>
      <c r="R390" s="177" t="s">
        <v>119</v>
      </c>
      <c r="S390" s="177" t="s">
        <v>107</v>
      </c>
    </row>
    <row r="391" spans="4:19" s="14" customFormat="1" ht="15.75" customHeight="1">
      <c r="D391" s="174"/>
      <c r="E391" s="175" t="s">
        <v>700</v>
      </c>
      <c r="G391" s="176">
        <v>21</v>
      </c>
      <c r="P391" s="174" t="s">
        <v>116</v>
      </c>
      <c r="Q391" s="174" t="s">
        <v>116</v>
      </c>
      <c r="R391" s="174" t="s">
        <v>119</v>
      </c>
      <c r="S391" s="174" t="s">
        <v>110</v>
      </c>
    </row>
    <row r="392" spans="2:16" s="135" customFormat="1" ht="12.75" customHeight="1">
      <c r="B392" s="140" t="s">
        <v>64</v>
      </c>
      <c r="D392" s="141" t="s">
        <v>701</v>
      </c>
      <c r="E392" s="141" t="s">
        <v>702</v>
      </c>
      <c r="I392" s="142">
        <f>SUM(I393:I399)</f>
        <v>0</v>
      </c>
      <c r="K392" s="143">
        <f>SUM(K393:K399)</f>
        <v>0</v>
      </c>
      <c r="M392" s="143">
        <f>SUM(M393:M399)</f>
        <v>0</v>
      </c>
      <c r="P392" s="141" t="s">
        <v>110</v>
      </c>
    </row>
    <row r="393" spans="1:16" s="14" customFormat="1" ht="24" customHeight="1">
      <c r="A393" s="166" t="s">
        <v>703</v>
      </c>
      <c r="B393" s="166" t="s">
        <v>111</v>
      </c>
      <c r="C393" s="166" t="s">
        <v>475</v>
      </c>
      <c r="D393" s="167" t="s">
        <v>704</v>
      </c>
      <c r="E393" s="168" t="s">
        <v>705</v>
      </c>
      <c r="F393" s="166" t="s">
        <v>706</v>
      </c>
      <c r="G393" s="169">
        <v>12</v>
      </c>
      <c r="H393" s="170">
        <v>0</v>
      </c>
      <c r="I393" s="170">
        <f>ROUND(G393*H393,2)</f>
        <v>0</v>
      </c>
      <c r="J393" s="171">
        <v>0</v>
      </c>
      <c r="K393" s="169">
        <f>G393*J393</f>
        <v>0</v>
      </c>
      <c r="L393" s="171">
        <v>0</v>
      </c>
      <c r="M393" s="169">
        <f>G393*L393</f>
        <v>0</v>
      </c>
      <c r="N393" s="172">
        <v>21</v>
      </c>
      <c r="O393" s="173">
        <v>64</v>
      </c>
      <c r="P393" s="14" t="s">
        <v>116</v>
      </c>
    </row>
    <row r="394" spans="4:19" s="14" customFormat="1" ht="15.75" customHeight="1">
      <c r="D394" s="177"/>
      <c r="E394" s="178" t="s">
        <v>276</v>
      </c>
      <c r="G394" s="179"/>
      <c r="P394" s="177" t="s">
        <v>116</v>
      </c>
      <c r="Q394" s="177" t="s">
        <v>110</v>
      </c>
      <c r="R394" s="177" t="s">
        <v>119</v>
      </c>
      <c r="S394" s="177" t="s">
        <v>107</v>
      </c>
    </row>
    <row r="395" spans="4:19" s="14" customFormat="1" ht="15.75" customHeight="1">
      <c r="D395" s="174"/>
      <c r="E395" s="175" t="s">
        <v>707</v>
      </c>
      <c r="G395" s="176">
        <v>12</v>
      </c>
      <c r="P395" s="174" t="s">
        <v>116</v>
      </c>
      <c r="Q395" s="174" t="s">
        <v>116</v>
      </c>
      <c r="R395" s="174" t="s">
        <v>119</v>
      </c>
      <c r="S395" s="174" t="s">
        <v>110</v>
      </c>
    </row>
    <row r="396" spans="1:16" s="14" customFormat="1" ht="34.5" customHeight="1">
      <c r="A396" s="166" t="s">
        <v>380</v>
      </c>
      <c r="B396" s="166" t="s">
        <v>111</v>
      </c>
      <c r="C396" s="166" t="s">
        <v>475</v>
      </c>
      <c r="D396" s="167" t="s">
        <v>708</v>
      </c>
      <c r="E396" s="168" t="s">
        <v>709</v>
      </c>
      <c r="F396" s="166" t="s">
        <v>150</v>
      </c>
      <c r="G396" s="169">
        <v>116</v>
      </c>
      <c r="H396" s="170">
        <v>0</v>
      </c>
      <c r="I396" s="170">
        <f>ROUND(G396*H396,2)</f>
        <v>0</v>
      </c>
      <c r="J396" s="171">
        <v>0</v>
      </c>
      <c r="K396" s="169">
        <f>G396*J396</f>
        <v>0</v>
      </c>
      <c r="L396" s="171">
        <v>0</v>
      </c>
      <c r="M396" s="169">
        <f>G396*L396</f>
        <v>0</v>
      </c>
      <c r="N396" s="172">
        <v>21</v>
      </c>
      <c r="O396" s="173">
        <v>64</v>
      </c>
      <c r="P396" s="14" t="s">
        <v>116</v>
      </c>
    </row>
    <row r="397" spans="4:19" s="14" customFormat="1" ht="15.75" customHeight="1">
      <c r="D397" s="177"/>
      <c r="E397" s="178" t="s">
        <v>347</v>
      </c>
      <c r="G397" s="179"/>
      <c r="P397" s="177" t="s">
        <v>116</v>
      </c>
      <c r="Q397" s="177" t="s">
        <v>110</v>
      </c>
      <c r="R397" s="177" t="s">
        <v>119</v>
      </c>
      <c r="S397" s="177" t="s">
        <v>107</v>
      </c>
    </row>
    <row r="398" spans="4:19" s="14" customFormat="1" ht="15.75" customHeight="1">
      <c r="D398" s="177"/>
      <c r="E398" s="178" t="s">
        <v>710</v>
      </c>
      <c r="G398" s="179"/>
      <c r="P398" s="177" t="s">
        <v>116</v>
      </c>
      <c r="Q398" s="177" t="s">
        <v>110</v>
      </c>
      <c r="R398" s="177" t="s">
        <v>119</v>
      </c>
      <c r="S398" s="177" t="s">
        <v>107</v>
      </c>
    </row>
    <row r="399" spans="4:19" s="14" customFormat="1" ht="15.75" customHeight="1">
      <c r="D399" s="174"/>
      <c r="E399" s="175" t="s">
        <v>349</v>
      </c>
      <c r="G399" s="176">
        <v>116</v>
      </c>
      <c r="P399" s="174" t="s">
        <v>116</v>
      </c>
      <c r="Q399" s="174" t="s">
        <v>116</v>
      </c>
      <c r="R399" s="174" t="s">
        <v>119</v>
      </c>
      <c r="S399" s="174" t="s">
        <v>110</v>
      </c>
    </row>
    <row r="400" spans="5:13" s="148" customFormat="1" ht="12.75" customHeight="1">
      <c r="E400" s="149" t="s">
        <v>89</v>
      </c>
      <c r="I400" s="150">
        <f>I14+I186+I384</f>
        <v>0</v>
      </c>
      <c r="K400" s="151">
        <f>K14+K186+K384</f>
        <v>45.94725059</v>
      </c>
      <c r="M400" s="151">
        <f>M14+M186+M384</f>
        <v>16.07495806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>
    <row r="1" spans="1:5" s="2" customFormat="1" ht="12.75" customHeight="1">
      <c r="A1" s="2" t="s">
        <v>210</v>
      </c>
      <c r="B1" s="2" t="s">
        <v>11</v>
      </c>
      <c r="C1" s="2" t="s">
        <v>11</v>
      </c>
      <c r="D1" s="2" t="s">
        <v>711</v>
      </c>
      <c r="E1" s="2" t="s">
        <v>116</v>
      </c>
    </row>
    <row r="2" spans="1:5" s="2" customFormat="1" ht="12.75" customHeight="1">
      <c r="A2" s="2" t="s">
        <v>503</v>
      </c>
      <c r="B2" s="2" t="s">
        <v>11</v>
      </c>
      <c r="C2" s="2" t="s">
        <v>11</v>
      </c>
      <c r="D2" s="2" t="s">
        <v>712</v>
      </c>
      <c r="E2" s="2" t="s">
        <v>116</v>
      </c>
    </row>
    <row r="3" spans="1:5" s="2" customFormat="1" ht="12.75" customHeight="1">
      <c r="A3" s="2" t="s">
        <v>508</v>
      </c>
      <c r="B3" s="2" t="s">
        <v>11</v>
      </c>
      <c r="C3" s="2" t="s">
        <v>11</v>
      </c>
      <c r="D3" s="2" t="s">
        <v>713</v>
      </c>
      <c r="E3" s="2" t="s">
        <v>116</v>
      </c>
    </row>
    <row r="4" spans="1:5" s="2" customFormat="1" ht="12.75" customHeight="1">
      <c r="A4" s="2" t="s">
        <v>530</v>
      </c>
      <c r="B4" s="2" t="s">
        <v>11</v>
      </c>
      <c r="C4" s="2" t="s">
        <v>11</v>
      </c>
      <c r="D4" s="2" t="s">
        <v>714</v>
      </c>
      <c r="E4" s="2" t="s">
        <v>116</v>
      </c>
    </row>
    <row r="5" spans="1:5" s="2" customFormat="1" ht="12.75" customHeight="1">
      <c r="A5" s="2" t="s">
        <v>538</v>
      </c>
      <c r="B5" s="2" t="s">
        <v>11</v>
      </c>
      <c r="C5" s="2" t="s">
        <v>11</v>
      </c>
      <c r="D5" s="2" t="s">
        <v>715</v>
      </c>
      <c r="E5" s="2" t="s">
        <v>116</v>
      </c>
    </row>
    <row r="6" spans="1:5" s="2" customFormat="1" ht="12.75" customHeight="1">
      <c r="A6" s="2" t="s">
        <v>545</v>
      </c>
      <c r="B6" s="2" t="s">
        <v>11</v>
      </c>
      <c r="C6" s="2" t="s">
        <v>11</v>
      </c>
      <c r="D6" s="2" t="s">
        <v>716</v>
      </c>
      <c r="E6" s="2" t="s">
        <v>116</v>
      </c>
    </row>
    <row r="7" spans="1:5" s="2" customFormat="1" ht="12.75" customHeight="1">
      <c r="A7" s="2" t="s">
        <v>411</v>
      </c>
      <c r="B7" s="2" t="s">
        <v>11</v>
      </c>
      <c r="C7" s="2" t="s">
        <v>11</v>
      </c>
      <c r="D7" s="2" t="s">
        <v>717</v>
      </c>
      <c r="E7" s="2" t="s">
        <v>116</v>
      </c>
    </row>
    <row r="8" spans="1:5" s="2" customFormat="1" ht="12.75" customHeight="1">
      <c r="A8" s="2" t="s">
        <v>414</v>
      </c>
      <c r="B8" s="2" t="s">
        <v>11</v>
      </c>
      <c r="C8" s="2" t="s">
        <v>11</v>
      </c>
      <c r="D8" s="2" t="s">
        <v>718</v>
      </c>
      <c r="E8" s="2" t="s">
        <v>116</v>
      </c>
    </row>
    <row r="9" spans="1:5" s="2" customFormat="1" ht="12.75" customHeight="1">
      <c r="A9" s="2" t="s">
        <v>418</v>
      </c>
      <c r="B9" s="2" t="s">
        <v>11</v>
      </c>
      <c r="C9" s="2" t="s">
        <v>11</v>
      </c>
      <c r="D9" s="2" t="s">
        <v>719</v>
      </c>
      <c r="E9" s="2" t="s">
        <v>116</v>
      </c>
    </row>
    <row r="10" spans="1:5" s="2" customFormat="1" ht="12.75" customHeight="1">
      <c r="A10" s="2" t="s">
        <v>421</v>
      </c>
      <c r="B10" s="2" t="s">
        <v>11</v>
      </c>
      <c r="C10" s="2" t="s">
        <v>11</v>
      </c>
      <c r="D10" s="2" t="s">
        <v>717</v>
      </c>
      <c r="E10" s="2" t="s">
        <v>116</v>
      </c>
    </row>
    <row r="11" spans="1:5" s="2" customFormat="1" ht="12.75" customHeight="1">
      <c r="A11" s="2" t="s">
        <v>423</v>
      </c>
      <c r="B11" s="2" t="s">
        <v>11</v>
      </c>
      <c r="C11" s="2" t="s">
        <v>11</v>
      </c>
      <c r="D11" s="2" t="s">
        <v>718</v>
      </c>
      <c r="E11" s="2" t="s">
        <v>116</v>
      </c>
    </row>
    <row r="12" spans="1:5" s="2" customFormat="1" ht="12.75" customHeight="1">
      <c r="A12" s="2" t="s">
        <v>213</v>
      </c>
      <c r="B12" s="2" t="s">
        <v>11</v>
      </c>
      <c r="C12" s="2" t="s">
        <v>11</v>
      </c>
      <c r="D12" s="2" t="s">
        <v>720</v>
      </c>
      <c r="E12" s="2" t="s">
        <v>116</v>
      </c>
    </row>
    <row r="13" spans="1:5" s="2" customFormat="1" ht="12.75" customHeight="1">
      <c r="A13" s="2" t="s">
        <v>425</v>
      </c>
      <c r="B13" s="2" t="s">
        <v>11</v>
      </c>
      <c r="C13" s="2" t="s">
        <v>11</v>
      </c>
      <c r="D13" s="2" t="s">
        <v>719</v>
      </c>
      <c r="E13" s="2" t="s">
        <v>116</v>
      </c>
    </row>
    <row r="14" spans="1:5" s="2" customFormat="1" ht="12.75" customHeight="1">
      <c r="A14" s="2" t="s">
        <v>444</v>
      </c>
      <c r="B14" s="2" t="s">
        <v>11</v>
      </c>
      <c r="C14" s="2" t="s">
        <v>11</v>
      </c>
      <c r="D14" s="2" t="s">
        <v>721</v>
      </c>
      <c r="E14" s="2" t="s">
        <v>116</v>
      </c>
    </row>
    <row r="15" spans="1:5" s="2" customFormat="1" ht="12.75" customHeight="1">
      <c r="A15" s="2" t="s">
        <v>468</v>
      </c>
      <c r="B15" s="2" t="s">
        <v>11</v>
      </c>
      <c r="C15" s="2" t="s">
        <v>11</v>
      </c>
      <c r="D15" s="2" t="s">
        <v>722</v>
      </c>
      <c r="E15" s="2" t="s">
        <v>116</v>
      </c>
    </row>
    <row r="16" spans="1:5" s="2" customFormat="1" ht="12.75" customHeight="1">
      <c r="A16" s="2" t="s">
        <v>570</v>
      </c>
      <c r="B16" s="2" t="s">
        <v>11</v>
      </c>
      <c r="C16" s="2" t="s">
        <v>11</v>
      </c>
      <c r="D16" s="2" t="s">
        <v>722</v>
      </c>
      <c r="E16" s="2" t="s">
        <v>116</v>
      </c>
    </row>
    <row r="17" spans="1:5" s="2" customFormat="1" ht="12.75" customHeight="1">
      <c r="A17" s="2" t="s">
        <v>514</v>
      </c>
      <c r="B17" s="2" t="s">
        <v>11</v>
      </c>
      <c r="C17" s="2" t="s">
        <v>11</v>
      </c>
      <c r="D17" s="2" t="s">
        <v>723</v>
      </c>
      <c r="E17" s="2" t="s">
        <v>116</v>
      </c>
    </row>
    <row r="18" spans="1:5" s="2" customFormat="1" ht="12.75" customHeight="1">
      <c r="A18" s="2" t="s">
        <v>639</v>
      </c>
      <c r="B18" s="2" t="s">
        <v>11</v>
      </c>
      <c r="C18" s="2" t="s">
        <v>11</v>
      </c>
      <c r="D18" s="2" t="s">
        <v>724</v>
      </c>
      <c r="E18" s="2" t="s">
        <v>116</v>
      </c>
    </row>
    <row r="19" spans="1:5" s="2" customFormat="1" ht="12.75" customHeight="1">
      <c r="A19" s="2" t="s">
        <v>302</v>
      </c>
      <c r="B19" s="2" t="s">
        <v>11</v>
      </c>
      <c r="C19" s="2" t="s">
        <v>11</v>
      </c>
      <c r="D19" s="2" t="s">
        <v>725</v>
      </c>
      <c r="E19" s="2" t="s">
        <v>116</v>
      </c>
    </row>
    <row r="20" spans="1:5" s="2" customFormat="1" ht="12.75" customHeight="1">
      <c r="A20" s="2" t="s">
        <v>117</v>
      </c>
      <c r="B20" s="2" t="s">
        <v>11</v>
      </c>
      <c r="C20" s="2" t="s">
        <v>11</v>
      </c>
      <c r="D20" s="2" t="s">
        <v>147</v>
      </c>
      <c r="E20" s="2" t="s">
        <v>116</v>
      </c>
    </row>
    <row r="21" spans="1:5" s="2" customFormat="1" ht="12.75" customHeight="1">
      <c r="A21" s="2" t="s">
        <v>122</v>
      </c>
      <c r="B21" s="2" t="s">
        <v>11</v>
      </c>
      <c r="C21" s="2" t="s">
        <v>11</v>
      </c>
      <c r="D21" s="2" t="s">
        <v>391</v>
      </c>
      <c r="E21" s="2" t="s">
        <v>116</v>
      </c>
    </row>
    <row r="22" spans="1:5" s="2" customFormat="1" ht="12.75" customHeight="1">
      <c r="A22" s="2" t="s">
        <v>131</v>
      </c>
      <c r="B22" s="2" t="s">
        <v>11</v>
      </c>
      <c r="C22" s="2" t="s">
        <v>11</v>
      </c>
      <c r="D22" s="2" t="s">
        <v>128</v>
      </c>
      <c r="E22" s="2" t="s">
        <v>116</v>
      </c>
    </row>
    <row r="23" spans="1:5" s="2" customFormat="1" ht="12.75" customHeight="1">
      <c r="A23" s="2" t="s">
        <v>215</v>
      </c>
      <c r="B23" s="2" t="s">
        <v>11</v>
      </c>
      <c r="C23" s="2" t="s">
        <v>11</v>
      </c>
      <c r="D23" s="2" t="s">
        <v>726</v>
      </c>
      <c r="E23" s="2" t="s">
        <v>116</v>
      </c>
    </row>
    <row r="24" spans="1:5" s="2" customFormat="1" ht="12.75" customHeight="1">
      <c r="A24" s="2" t="s">
        <v>126</v>
      </c>
      <c r="B24" s="2" t="s">
        <v>11</v>
      </c>
      <c r="C24" s="2" t="s">
        <v>11</v>
      </c>
      <c r="D24" s="2" t="s">
        <v>108</v>
      </c>
      <c r="E24" s="2" t="s">
        <v>116</v>
      </c>
    </row>
    <row r="25" spans="1:5" s="2" customFormat="1" ht="12.75" customHeight="1">
      <c r="A25" s="2" t="s">
        <v>233</v>
      </c>
      <c r="B25" s="2" t="s">
        <v>11</v>
      </c>
      <c r="C25" s="2" t="s">
        <v>11</v>
      </c>
      <c r="D25" s="2" t="s">
        <v>727</v>
      </c>
      <c r="E25" s="2" t="s">
        <v>116</v>
      </c>
    </row>
    <row r="26" spans="1:5" s="2" customFormat="1" ht="12.75" customHeight="1">
      <c r="A26" s="2" t="s">
        <v>246</v>
      </c>
      <c r="B26" s="2" t="s">
        <v>11</v>
      </c>
      <c r="C26" s="2" t="s">
        <v>11</v>
      </c>
      <c r="D26" s="2" t="s">
        <v>728</v>
      </c>
      <c r="E26" s="2" t="s">
        <v>116</v>
      </c>
    </row>
    <row r="27" spans="1:5" s="2" customFormat="1" ht="12.75" customHeight="1">
      <c r="A27" s="2" t="s">
        <v>669</v>
      </c>
      <c r="B27" s="2" t="s">
        <v>11</v>
      </c>
      <c r="C27" s="2" t="s">
        <v>11</v>
      </c>
      <c r="D27" s="2" t="s">
        <v>729</v>
      </c>
      <c r="E27" s="2" t="s">
        <v>116</v>
      </c>
    </row>
    <row r="28" spans="1:5" s="2" customFormat="1" ht="12.75" customHeight="1">
      <c r="A28" s="2" t="s">
        <v>178</v>
      </c>
      <c r="B28" s="2" t="s">
        <v>11</v>
      </c>
      <c r="C28" s="2" t="s">
        <v>11</v>
      </c>
      <c r="D28" s="2" t="s">
        <v>730</v>
      </c>
      <c r="E28" s="2" t="s">
        <v>116</v>
      </c>
    </row>
    <row r="29" spans="1:5" s="2" customFormat="1" ht="12.75" customHeight="1">
      <c r="A29" s="2" t="s">
        <v>680</v>
      </c>
      <c r="B29" s="2" t="s">
        <v>11</v>
      </c>
      <c r="C29" s="2" t="s">
        <v>11</v>
      </c>
      <c r="D29" s="2" t="s">
        <v>731</v>
      </c>
      <c r="E29" s="2" t="s">
        <v>116</v>
      </c>
    </row>
    <row r="30" spans="1:5" s="2" customFormat="1" ht="12.75" customHeight="1">
      <c r="A30" s="2" t="s">
        <v>139</v>
      </c>
      <c r="B30" s="2" t="s">
        <v>11</v>
      </c>
      <c r="C30" s="2" t="s">
        <v>11</v>
      </c>
      <c r="D30" s="2" t="s">
        <v>732</v>
      </c>
      <c r="E30" s="2" t="s">
        <v>116</v>
      </c>
    </row>
    <row r="31" spans="1:5" s="2" customFormat="1" ht="12.75" customHeight="1">
      <c r="A31" s="2" t="s">
        <v>165</v>
      </c>
      <c r="B31" s="2" t="s">
        <v>11</v>
      </c>
      <c r="C31" s="2" t="s">
        <v>11</v>
      </c>
      <c r="D31" s="2" t="s">
        <v>733</v>
      </c>
      <c r="E31" s="2" t="s">
        <v>116</v>
      </c>
    </row>
    <row r="32" spans="1:5" s="2" customFormat="1" ht="12.75" customHeight="1">
      <c r="A32" s="2" t="s">
        <v>627</v>
      </c>
      <c r="B32" s="2" t="s">
        <v>11</v>
      </c>
      <c r="C32" s="2" t="s">
        <v>11</v>
      </c>
      <c r="D32" s="2" t="s">
        <v>734</v>
      </c>
      <c r="E32" s="2" t="s">
        <v>116</v>
      </c>
    </row>
    <row r="33" spans="1:5" s="2" customFormat="1" ht="12.75" customHeight="1">
      <c r="A33" s="2" t="s">
        <v>184</v>
      </c>
      <c r="B33" s="2" t="s">
        <v>11</v>
      </c>
      <c r="C33" s="2" t="s">
        <v>11</v>
      </c>
      <c r="D33" s="2" t="s">
        <v>735</v>
      </c>
      <c r="E33" s="2" t="s">
        <v>116</v>
      </c>
    </row>
    <row r="34" spans="1:5" s="2" customFormat="1" ht="12.75" customHeight="1">
      <c r="A34" s="2" t="s">
        <v>526</v>
      </c>
      <c r="B34" s="2" t="s">
        <v>11</v>
      </c>
      <c r="C34" s="2" t="s">
        <v>11</v>
      </c>
      <c r="D34" s="2" t="s">
        <v>736</v>
      </c>
      <c r="E34" s="2" t="s">
        <v>116</v>
      </c>
    </row>
  </sheetData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Vilášková, Ing.</dc:creator>
  <cp:keywords/>
  <dc:description/>
  <cp:lastModifiedBy>Šárka Vilášková, Ing.</cp:lastModifiedBy>
  <dcterms:created xsi:type="dcterms:W3CDTF">2016-07-31T14:39:42Z</dcterms:created>
  <dcterms:modified xsi:type="dcterms:W3CDTF">2016-07-31T14:39:43Z</dcterms:modified>
  <cp:category/>
  <cp:version/>
  <cp:contentType/>
  <cp:contentStatus/>
</cp:coreProperties>
</file>