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<sst xmlns="http://schemas.openxmlformats.org/spreadsheetml/2006/main" count="389" uniqueCount="220">
  <si>
    <t>KRYCÍ LIST ROZPOČTU</t>
  </si>
  <si>
    <t>Název stavby</t>
  </si>
  <si>
    <t>RÚ HRABYNĚ-Oprava šatna ženy</t>
  </si>
  <si>
    <t>JKSO</t>
  </si>
  <si>
    <t xml:space="preserve"> </t>
  </si>
  <si>
    <t>Kód stavby</t>
  </si>
  <si>
    <t>12-Smja-161</t>
  </si>
  <si>
    <t>Název objektu</t>
  </si>
  <si>
    <t>EČO</t>
  </si>
  <si>
    <t>Kód objektu</t>
  </si>
  <si>
    <t>Název části</t>
  </si>
  <si>
    <t>Místo</t>
  </si>
  <si>
    <t>RÚ Hrabyně,Hrabyně 204</t>
  </si>
  <si>
    <t>Kód části</t>
  </si>
  <si>
    <t>Název podčásti</t>
  </si>
  <si>
    <t>Kód podčásti</t>
  </si>
  <si>
    <t>IČ</t>
  </si>
  <si>
    <t>DIČ</t>
  </si>
  <si>
    <t>Objednatel</t>
  </si>
  <si>
    <t>RÚ Hrabyně,Hrabyně 204 , 74767</t>
  </si>
  <si>
    <t>Projektant</t>
  </si>
  <si>
    <t>Architektonická kancelář IDEA s.r.o.</t>
  </si>
  <si>
    <t>Zhotovitel</t>
  </si>
  <si>
    <t>Renova Opava s.r.o.</t>
  </si>
  <si>
    <t>Rozpočet číslo</t>
  </si>
  <si>
    <t>Zpracoval</t>
  </si>
  <si>
    <t>Dne</t>
  </si>
  <si>
    <t>Katerinec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</si>
  <si>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</si>
  <si>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</si>
  <si>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</si>
  <si>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</si>
  <si>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</si>
  <si>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</si>
  <si>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</si>
  <si>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</si>
  <si>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</si>
  <si>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</si>
  <si>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</si>
  <si>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</si>
  <si>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</si>
  <si>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</si>
  <si>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</si>
  <si>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</si>
  <si>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</si>
  <si>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</si>
  <si>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</si>
  <si>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</si>
  <si>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</si>
  <si>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</si>
  <si>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</si>
  <si>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</si>
  <si>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</si>
  <si>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</si>
  <si>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</si>
  <si>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</si>
  <si>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</si>
  <si>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</si>
  <si>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</si>
  <si>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</si>
  <si>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</si>
  <si>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</si>
  <si>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</si>
  <si>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</si>
  <si>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</si>
  <si>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</si>
  <si>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</si>
  <si>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</si>
  <si>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</si>
  <si>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</si>
  <si>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</si>
  <si>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</si>
  <si>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</si>
  <si>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</si>
  <si>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</si>
  <si>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</si>
  <si>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</si>
  <si>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</si>
  <si>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</si>
  <si>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</si>
  <si>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</si>
  <si>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</si>
  <si>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</si>
  <si>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</si>
  <si>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</si>
  <si>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</si>
  <si>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</si>
  <si>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</si>
  <si>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</si>
  <si>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</si>
  <si>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</si>
  <si>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</si>
  <si>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</si>
  <si>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</si>
  <si>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</si>
  <si>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</si>
  <si>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</si>
  <si>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</si>
  <si>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</si>
  <si>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</si>
  <si>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</si>
  <si>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</si>
  <si>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</si>
  <si>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</si>
  <si>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</si>
  <si>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</si>
  <si>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</si>
  <si>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</si>
  <si>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</t>
  </si>
  <si>
    <t>1</t>
  </si>
  <si>
    <t>K</t>
  </si>
  <si>
    <t>011</t>
  </si>
  <si>
    <t>631311214</t>
  </si>
  <si>
    <t>m3</t>
  </si>
  <si>
    <t>2</t>
  </si>
  <si>
    <t>612142001</t>
  </si>
  <si>
    <t>Potažení vnitřních stěn sklovláknitým pletivem vtlačeným do tenkovrstvé hmoty</t>
  </si>
  <si>
    <t>m2</t>
  </si>
  <si>
    <t>3</t>
  </si>
  <si>
    <t>61231191</t>
  </si>
  <si>
    <t>Oprava omítek</t>
  </si>
  <si>
    <t>96</t>
  </si>
  <si>
    <t>Bourání konstrukcí</t>
  </si>
  <si>
    <t>4</t>
  </si>
  <si>
    <t>013</t>
  </si>
  <si>
    <t>965043431</t>
  </si>
  <si>
    <t>Bourání podkladů pod dlažby betonových s potěrem nebo teracem tl do 150 mm pl do 4 m2</t>
  </si>
  <si>
    <t>971</t>
  </si>
  <si>
    <t>Odvoz suti</t>
  </si>
  <si>
    <t>5</t>
  </si>
  <si>
    <t>997013115</t>
  </si>
  <si>
    <t>Vnitrostaveništní doprava suti a vybouraných hmot pro budovy v do 18 m s použitím mechanizace</t>
  </si>
  <si>
    <t>t</t>
  </si>
  <si>
    <t>997013501</t>
  </si>
  <si>
    <t>Odvoz suti na skládku a vybouraných hmot nebo meziskládku do 1 km se složením</t>
  </si>
  <si>
    <t>7</t>
  </si>
  <si>
    <t>997013509</t>
  </si>
  <si>
    <t>Příplatek k odvozu suti a vybouraných hmot na skládku ZKD 1 km přes 1 km</t>
  </si>
  <si>
    <t>8</t>
  </si>
  <si>
    <t>997013831</t>
  </si>
  <si>
    <t>Poplatek za uložení stavebního směsného odpadu na skládce (skládkovné)</t>
  </si>
  <si>
    <t>99</t>
  </si>
  <si>
    <t>Přesun hmot</t>
  </si>
  <si>
    <t>9</t>
  </si>
  <si>
    <t>998011001</t>
  </si>
  <si>
    <t>Přesun hmot pro budovy zděné v do 6 m</t>
  </si>
  <si>
    <t>Práce a dodávky PSV</t>
  </si>
  <si>
    <t>763</t>
  </si>
  <si>
    <t>Konstrukce suché výstavby</t>
  </si>
  <si>
    <t>10</t>
  </si>
  <si>
    <t>76313</t>
  </si>
  <si>
    <t>776</t>
  </si>
  <si>
    <t>11</t>
  </si>
  <si>
    <t>776200820</t>
  </si>
  <si>
    <t>m</t>
  </si>
  <si>
    <t>12</t>
  </si>
  <si>
    <t>776200830</t>
  </si>
  <si>
    <t>Odstranění lepených podlahovin z hran schodišťových stupňů</t>
  </si>
  <si>
    <t>13</t>
  </si>
  <si>
    <t>776401800</t>
  </si>
  <si>
    <t>Odstranění soklíků a lišt pryžových nebo plastových</t>
  </si>
  <si>
    <t>14</t>
  </si>
  <si>
    <t>776421100</t>
  </si>
  <si>
    <t>Lepení obvodových soklíků nebo lišt z měkčených plastů</t>
  </si>
  <si>
    <t>15</t>
  </si>
  <si>
    <t>M</t>
  </si>
  <si>
    <t>MAT</t>
  </si>
  <si>
    <t>spc103</t>
  </si>
  <si>
    <t>Soklík z PVC lišty podlahový</t>
  </si>
  <si>
    <t>16</t>
  </si>
  <si>
    <t>776511820</t>
  </si>
  <si>
    <t>Demontáž povlakových podlah lepených s podložkou</t>
  </si>
  <si>
    <t>17</t>
  </si>
  <si>
    <t>776521100</t>
  </si>
  <si>
    <t>Lepení pásů povlakových podlah plastových</t>
  </si>
  <si>
    <t>18</t>
  </si>
  <si>
    <t>284122850</t>
  </si>
  <si>
    <t>podlahovina  PVC pásy  tl. 3 mm-odolné pojezdu+nesnadno hořlavá</t>
  </si>
  <si>
    <t>19</t>
  </si>
  <si>
    <t>776525115</t>
  </si>
  <si>
    <t>Spojování podlah z plastů svařování za studena</t>
  </si>
  <si>
    <t>20</t>
  </si>
  <si>
    <t>998776102</t>
  </si>
  <si>
    <t>Přesun hmot pro podlahy povlakové v objektech v do 12 m</t>
  </si>
  <si>
    <t>784</t>
  </si>
  <si>
    <t>Dokončovací práce - malby</t>
  </si>
  <si>
    <t>21</t>
  </si>
  <si>
    <t>784402801</t>
  </si>
  <si>
    <t>Odstranění maleb oškrabáním v místnostech v do 3,8 m</t>
  </si>
  <si>
    <t>22</t>
  </si>
  <si>
    <t>784453431</t>
  </si>
  <si>
    <t>Malby směsi  tekuté disperzní bílé otěruvzdorné dvojnásobné s penetrací v místnostech v do 3,8 m</t>
  </si>
  <si>
    <t>799</t>
  </si>
  <si>
    <t xml:space="preserve">Samostatné rozpočty prací PSV </t>
  </si>
  <si>
    <t>23</t>
  </si>
  <si>
    <t>PK</t>
  </si>
  <si>
    <t>72101</t>
  </si>
  <si>
    <t>kpl</t>
  </si>
  <si>
    <t>24</t>
  </si>
  <si>
    <t>72102</t>
  </si>
  <si>
    <t>711</t>
  </si>
  <si>
    <t>Izolace proti vodě, vlhkosti a plynům</t>
  </si>
  <si>
    <t>25</t>
  </si>
  <si>
    <t>711493111</t>
  </si>
  <si>
    <t>Izolace proti podpovrchové a tlakové vodě vodorovná SCHOMBURG těsnicí kaší AQUAFIN-2K</t>
  </si>
  <si>
    <t>26</t>
  </si>
  <si>
    <t>998711201</t>
  </si>
  <si>
    <t>Přesun hmot procentní pro izolace proti vodě, vlhkosti a plynům v objektech v do 6 m</t>
  </si>
  <si>
    <t>21-M</t>
  </si>
  <si>
    <t>Elektromontáže</t>
  </si>
  <si>
    <t>27</t>
  </si>
  <si>
    <t>21001</t>
  </si>
  <si>
    <t>Opravy povrchu, podlahy, osazení</t>
  </si>
  <si>
    <t>Mazanina z vodostavebního  betonu  V 4 tř. B 20 s Kari sití</t>
  </si>
  <si>
    <t>Podhled Thermatex, zavěšený na táhlech</t>
  </si>
  <si>
    <t xml:space="preserve">Odstranění lepených podlahovin s podložkou </t>
  </si>
  <si>
    <t xml:space="preserve">Oprava ZT </t>
  </si>
  <si>
    <t xml:space="preserve">Oprava ústředního topení </t>
  </si>
  <si>
    <t xml:space="preserve">Oprava a montáž elektroinstalace </t>
  </si>
  <si>
    <t>Oprava  PVC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</si>
</sst>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2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4" fontId="3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3" fillId="0" borderId="17" xfId="0" applyFont="1" applyBorder="1" applyAlignment="1">
      <alignment horizontal="right" vertical="center"/>
    </xf>
    <xf numFmtId="49" fontId="3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0" borderId="31" xfId="0" applyFont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6" fontId="7" fillId="0" borderId="15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6" fontId="0" fillId="0" borderId="15" xfId="0" applyFont="1" applyBorder="1" applyAlignment="1">
      <alignment horizontal="right" vertical="center"/>
    </xf>
    <xf numFmtId="165" fontId="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0" borderId="22" xfId="0" applyFont="1" applyBorder="1" applyAlignment="1">
      <alignment horizontal="right" vertical="center"/>
    </xf>
    <xf numFmtId="165" fontId="11" fillId="0" borderId="5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7" fontId="12" fillId="0" borderId="23" xfId="0" applyFont="1" applyBorder="1" applyAlignment="1">
      <alignment horizontal="right" vertical="center"/>
    </xf>
    <xf numFmtId="0" fontId="2" fillId="0" borderId="4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5" fontId="3" fillId="0" borderId="18" xfId="0" applyFont="1" applyBorder="1" applyAlignment="1">
      <alignment horizontal="right" vertical="center"/>
    </xf>
    <xf numFmtId="166" fontId="3" fillId="0" borderId="15" xfId="0" applyFont="1" applyBorder="1" applyAlignment="1">
      <alignment horizontal="right" vertical="center"/>
    </xf>
    <xf numFmtId="166" fontId="7" fillId="0" borderId="18" xfId="0" applyFont="1" applyBorder="1" applyAlignment="1">
      <alignment horizontal="right" vertical="center"/>
    </xf>
    <xf numFmtId="167" fontId="12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165" fontId="3" fillId="0" borderId="15" xfId="0" applyFont="1" applyBorder="1" applyAlignment="1">
      <alignment horizontal="right" vertical="center"/>
    </xf>
    <xf numFmtId="167" fontId="12" fillId="0" borderId="35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3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/>
    </xf>
    <xf numFmtId="164" fontId="3" fillId="3" borderId="52" xfId="0" applyFont="1" applyFill="1" applyBorder="1" applyAlignment="1">
      <alignment horizontal="center" vertical="center"/>
    </xf>
    <xf numFmtId="164" fontId="3" fillId="3" borderId="53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16" fillId="0" borderId="0" xfId="0" applyFont="1" applyAlignment="1">
      <alignment horizontal="right" vertical="center"/>
    </xf>
    <xf numFmtId="168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66" fontId="17" fillId="0" borderId="0" xfId="0" applyFont="1" applyAlignment="1">
      <alignment horizontal="right" vertical="center"/>
    </xf>
    <xf numFmtId="168" fontId="17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6" fontId="19" fillId="0" borderId="0" xfId="0" applyFont="1" applyAlignment="1">
      <alignment horizontal="right" vertical="center"/>
    </xf>
    <xf numFmtId="168" fontId="19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164" fontId="2" fillId="3" borderId="31" xfId="0" applyFont="1" applyFill="1" applyBorder="1" applyAlignment="1">
      <alignment horizontal="center" vertical="center"/>
    </xf>
    <xf numFmtId="164" fontId="2" fillId="3" borderId="32" xfId="0" applyFont="1" applyFill="1" applyBorder="1" applyAlignment="1">
      <alignment horizontal="center" vertical="center"/>
    </xf>
    <xf numFmtId="164" fontId="3" fillId="3" borderId="3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166" fontId="16" fillId="0" borderId="2" xfId="0" applyFont="1" applyBorder="1" applyAlignment="1">
      <alignment horizontal="right" vertical="center"/>
    </xf>
    <xf numFmtId="168" fontId="16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168" fontId="2" fillId="0" borderId="0" xfId="0" applyFont="1" applyAlignment="1">
      <alignment horizontal="right" vertical="center"/>
    </xf>
    <xf numFmtId="166" fontId="2" fillId="0" borderId="0" xfId="0" applyFont="1" applyAlignment="1">
      <alignment horizontal="right" vertical="center"/>
    </xf>
    <xf numFmtId="169" fontId="2" fillId="0" borderId="0" xfId="0" applyFont="1" applyAlignment="1">
      <alignment horizontal="right" vertical="center"/>
    </xf>
    <xf numFmtId="170" fontId="2" fillId="0" borderId="0" xfId="0" applyFont="1" applyAlignment="1">
      <alignment horizontal="right" vertical="center"/>
    </xf>
    <xf numFmtId="165" fontId="2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49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168" fontId="20" fillId="0" borderId="0" xfId="0" applyFont="1" applyAlignment="1">
      <alignment horizontal="right" vertical="center"/>
    </xf>
    <xf numFmtId="166" fontId="20" fillId="0" borderId="0" xfId="0" applyFont="1" applyAlignment="1">
      <alignment horizontal="right" vertical="center"/>
    </xf>
    <xf numFmtId="169" fontId="20" fillId="0" borderId="0" xfId="0" applyFont="1" applyAlignment="1">
      <alignment horizontal="right" vertical="center"/>
    </xf>
    <xf numFmtId="170" fontId="20" fillId="0" borderId="0" xfId="0" applyFont="1" applyAlignment="1">
      <alignment horizontal="right" vertical="center"/>
    </xf>
    <xf numFmtId="165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164" fontId="3" fillId="0" borderId="9" xfId="0" applyFont="1" applyBorder="1" applyAlignment="1">
      <alignment horizontal="left" vertical="center"/>
    </xf>
    <xf numFmtId="164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164" fontId="3" fillId="0" borderId="0" xfId="0" applyFont="1" applyAlignment="1">
      <alignment horizontal="left" vertical="center"/>
    </xf>
    <xf numFmtId="164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164" fontId="3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workbookViewId="0" topLeftCell="A4">
      <selection activeCell="AB31" sqref="AB3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0" t="s">
        <v>2</v>
      </c>
      <c r="F5" s="181"/>
      <c r="G5" s="181"/>
      <c r="H5" s="181"/>
      <c r="I5" s="181"/>
      <c r="J5" s="182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3" t="s">
        <v>4</v>
      </c>
      <c r="F7" s="184"/>
      <c r="G7" s="184"/>
      <c r="H7" s="184"/>
      <c r="I7" s="184"/>
      <c r="J7" s="185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86" t="s">
        <v>4</v>
      </c>
      <c r="F9" s="187"/>
      <c r="G9" s="187"/>
      <c r="H9" s="187"/>
      <c r="I9" s="187"/>
      <c r="J9" s="188"/>
      <c r="K9" s="14"/>
      <c r="L9" s="14"/>
      <c r="M9" s="14"/>
      <c r="N9" s="14"/>
      <c r="O9" s="14" t="s">
        <v>11</v>
      </c>
      <c r="P9" s="189" t="s">
        <v>12</v>
      </c>
      <c r="Q9" s="187"/>
      <c r="R9" s="188"/>
      <c r="S9" s="18"/>
    </row>
    <row r="10" spans="1:19" ht="17.25" customHeight="1" hidden="1">
      <c r="A10" s="13"/>
      <c r="B10" s="14" t="s">
        <v>13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14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15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8"/>
    </row>
    <row r="26" spans="1:19" ht="17.25" customHeight="1">
      <c r="A26" s="13"/>
      <c r="B26" s="14" t="s">
        <v>18</v>
      </c>
      <c r="C26" s="14"/>
      <c r="D26" s="14"/>
      <c r="E26" s="15" t="s">
        <v>19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20</v>
      </c>
      <c r="C27" s="14"/>
      <c r="D27" s="14"/>
      <c r="E27" s="24" t="s">
        <v>21</v>
      </c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22</v>
      </c>
      <c r="C28" s="14"/>
      <c r="D28" s="14"/>
      <c r="E28" s="24" t="s">
        <v>23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35" t="s">
        <v>26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 t="s">
        <v>27</v>
      </c>
      <c r="H31" s="37"/>
      <c r="I31" s="38"/>
      <c r="J31" s="14"/>
      <c r="K31" s="14"/>
      <c r="L31" s="14"/>
      <c r="M31" s="14"/>
      <c r="N31" s="14"/>
      <c r="O31" s="39"/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28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29</v>
      </c>
      <c r="B34" s="49"/>
      <c r="C34" s="49"/>
      <c r="D34" s="50"/>
      <c r="E34" s="51" t="s">
        <v>30</v>
      </c>
      <c r="F34" s="50"/>
      <c r="G34" s="51" t="s">
        <v>31</v>
      </c>
      <c r="H34" s="49"/>
      <c r="I34" s="50"/>
      <c r="J34" s="51" t="s">
        <v>32</v>
      </c>
      <c r="K34" s="49"/>
      <c r="L34" s="51" t="s">
        <v>33</v>
      </c>
      <c r="M34" s="49"/>
      <c r="N34" s="49"/>
      <c r="O34" s="50"/>
      <c r="P34" s="51" t="s">
        <v>34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35</v>
      </c>
      <c r="F36" s="45"/>
      <c r="G36" s="45"/>
      <c r="H36" s="45"/>
      <c r="I36" s="45"/>
      <c r="J36" s="62" t="s">
        <v>36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37</v>
      </c>
      <c r="B37" s="64"/>
      <c r="C37" s="65" t="s">
        <v>38</v>
      </c>
      <c r="D37" s="66"/>
      <c r="E37" s="66"/>
      <c r="F37" s="67"/>
      <c r="G37" s="63" t="s">
        <v>39</v>
      </c>
      <c r="H37" s="68"/>
      <c r="I37" s="65" t="s">
        <v>40</v>
      </c>
      <c r="J37" s="66"/>
      <c r="K37" s="66"/>
      <c r="L37" s="63" t="s">
        <v>41</v>
      </c>
      <c r="M37" s="68"/>
      <c r="N37" s="65" t="s">
        <v>42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43</v>
      </c>
      <c r="C38" s="17"/>
      <c r="D38" s="71" t="s">
        <v>44</v>
      </c>
      <c r="E38" s="72">
        <f>SUMIF(Rozpocet!O5:O53,8,Rozpocet!I5:I53)</f>
        <v>0</v>
      </c>
      <c r="F38" s="73"/>
      <c r="G38" s="69">
        <v>8</v>
      </c>
      <c r="H38" s="74" t="s">
        <v>45</v>
      </c>
      <c r="I38" s="31"/>
      <c r="J38" s="75">
        <v>0</v>
      </c>
      <c r="K38" s="76"/>
      <c r="L38" s="69">
        <v>13</v>
      </c>
      <c r="M38" s="29" t="s">
        <v>46</v>
      </c>
      <c r="N38" s="37"/>
      <c r="O38" s="37"/>
      <c r="P38" s="77">
        <f>M49</f>
        <v>20</v>
      </c>
      <c r="Q38" s="78" t="s">
        <v>47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48</v>
      </c>
      <c r="E39" s="72">
        <f>SUMIF(Rozpocet!O10:O53,4,Rozpocet!I10:I53)</f>
        <v>0</v>
      </c>
      <c r="F39" s="73"/>
      <c r="G39" s="69">
        <v>9</v>
      </c>
      <c r="H39" s="14" t="s">
        <v>49</v>
      </c>
      <c r="I39" s="71"/>
      <c r="J39" s="75">
        <v>0</v>
      </c>
      <c r="K39" s="76"/>
      <c r="L39" s="69">
        <v>14</v>
      </c>
      <c r="M39" s="29" t="s">
        <v>50</v>
      </c>
      <c r="N39" s="37"/>
      <c r="O39" s="37"/>
      <c r="P39" s="77">
        <f>M49</f>
        <v>20</v>
      </c>
      <c r="Q39" s="78" t="s">
        <v>47</v>
      </c>
      <c r="R39" s="72">
        <v>0</v>
      </c>
      <c r="S39" s="73"/>
    </row>
    <row r="40" spans="1:19" ht="20.25" customHeight="1">
      <c r="A40" s="69">
        <v>3</v>
      </c>
      <c r="B40" s="70" t="s">
        <v>51</v>
      </c>
      <c r="C40" s="17"/>
      <c r="D40" s="71" t="s">
        <v>44</v>
      </c>
      <c r="E40" s="72">
        <f>SUMIF(Rozpocet!O11:O53,32,Rozpocet!I11:I53)</f>
        <v>0</v>
      </c>
      <c r="F40" s="73"/>
      <c r="G40" s="69">
        <v>10</v>
      </c>
      <c r="H40" s="74" t="s">
        <v>52</v>
      </c>
      <c r="I40" s="31"/>
      <c r="J40" s="75">
        <v>0</v>
      </c>
      <c r="K40" s="76"/>
      <c r="L40" s="69">
        <v>15</v>
      </c>
      <c r="M40" s="29" t="s">
        <v>53</v>
      </c>
      <c r="N40" s="37"/>
      <c r="O40" s="37"/>
      <c r="P40" s="77">
        <f>M49</f>
        <v>20</v>
      </c>
      <c r="Q40" s="78" t="s">
        <v>47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48</v>
      </c>
      <c r="E41" s="72">
        <f>SUMIF(Rozpocet!O12:O53,16,Rozpocet!I12:I53)+SUMIF(Rozpocet!O12:O53,128,Rozpocet!I12:I53)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54</v>
      </c>
      <c r="N41" s="37"/>
      <c r="O41" s="37"/>
      <c r="P41" s="77">
        <f>M49</f>
        <v>20</v>
      </c>
      <c r="Q41" s="78" t="s">
        <v>47</v>
      </c>
      <c r="R41" s="72">
        <v>0</v>
      </c>
      <c r="S41" s="73"/>
    </row>
    <row r="42" spans="1:19" ht="20.25" customHeight="1">
      <c r="A42" s="69">
        <v>5</v>
      </c>
      <c r="B42" s="70" t="s">
        <v>55</v>
      </c>
      <c r="C42" s="17"/>
      <c r="D42" s="71" t="s">
        <v>44</v>
      </c>
      <c r="E42" s="72">
        <f>SUMIF(Rozpocet!O13:O53,256,Rozpocet!I13:I53)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56</v>
      </c>
      <c r="N42" s="37"/>
      <c r="O42" s="37"/>
      <c r="P42" s="77">
        <f>M49</f>
        <v>20</v>
      </c>
      <c r="Q42" s="78" t="s">
        <v>47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48</v>
      </c>
      <c r="E43" s="72">
        <f>SUMIF(Rozpocet!O14:O53,64,Rozpocet!I14:I53)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57</v>
      </c>
      <c r="N43" s="37"/>
      <c r="O43" s="37"/>
      <c r="P43" s="37"/>
      <c r="Q43" s="31"/>
      <c r="R43" s="72">
        <f>SUMIF(Rozpocet!O14:O53,1024,Rozpocet!I14:I53)</f>
        <v>0</v>
      </c>
      <c r="S43" s="73"/>
    </row>
    <row r="44" spans="1:19" ht="20.25" customHeight="1">
      <c r="A44" s="69">
        <v>7</v>
      </c>
      <c r="B44" s="82" t="s">
        <v>58</v>
      </c>
      <c r="C44" s="37"/>
      <c r="D44" s="31"/>
      <c r="E44" s="83">
        <f>SUM(E38:E43)</f>
        <v>0</v>
      </c>
      <c r="F44" s="47"/>
      <c r="G44" s="69">
        <v>12</v>
      </c>
      <c r="H44" s="82" t="s">
        <v>59</v>
      </c>
      <c r="I44" s="31"/>
      <c r="J44" s="84">
        <f>SUM(J38:J41)</f>
        <v>0</v>
      </c>
      <c r="K44" s="85"/>
      <c r="L44" s="69">
        <v>19</v>
      </c>
      <c r="M44" s="70" t="s">
        <v>60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61</v>
      </c>
      <c r="C45" s="89"/>
      <c r="D45" s="90"/>
      <c r="E45" s="91">
        <f>SUMIF(Rozpocet!O14:O53,512,Rozpocet!I14:I53)</f>
        <v>0</v>
      </c>
      <c r="F45" s="43"/>
      <c r="G45" s="87">
        <v>21</v>
      </c>
      <c r="H45" s="88" t="s">
        <v>62</v>
      </c>
      <c r="I45" s="90"/>
      <c r="J45" s="92">
        <v>0</v>
      </c>
      <c r="K45" s="93">
        <f>M49</f>
        <v>20</v>
      </c>
      <c r="L45" s="87">
        <v>22</v>
      </c>
      <c r="M45" s="88" t="s">
        <v>63</v>
      </c>
      <c r="N45" s="89"/>
      <c r="O45" s="89"/>
      <c r="P45" s="89"/>
      <c r="Q45" s="90"/>
      <c r="R45" s="91">
        <f>SUMIF(Rozpocet!O14:O53,"&lt;4",Rozpocet!I14:I53)+SUMIF(Rozpocet!O14:O53,"&gt;1024",Rozpocet!I14:I53)</f>
        <v>0</v>
      </c>
      <c r="S45" s="43"/>
    </row>
    <row r="46" spans="1:19" ht="20.25" customHeight="1">
      <c r="A46" s="94" t="s">
        <v>20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64</v>
      </c>
      <c r="M46" s="50"/>
      <c r="N46" s="65" t="s">
        <v>65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66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67</v>
      </c>
      <c r="B48" s="33"/>
      <c r="C48" s="33"/>
      <c r="D48" s="33"/>
      <c r="E48" s="33"/>
      <c r="F48" s="34"/>
      <c r="G48" s="100" t="s">
        <v>68</v>
      </c>
      <c r="H48" s="33"/>
      <c r="I48" s="33"/>
      <c r="J48" s="33"/>
      <c r="K48" s="33"/>
      <c r="L48" s="69">
        <v>24</v>
      </c>
      <c r="M48" s="101">
        <v>14</v>
      </c>
      <c r="N48" s="34" t="s">
        <v>47</v>
      </c>
      <c r="O48" s="102">
        <f>R47-O49</f>
        <v>0</v>
      </c>
      <c r="P48" s="37" t="s">
        <v>69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18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20</v>
      </c>
      <c r="N49" s="31" t="s">
        <v>47</v>
      </c>
      <c r="O49" s="102">
        <f>ROUND(SUMIF(Rozpocet!N14:N53,M49,Rozpocet!I14:I53)+SUMIF(P38:P42,M49,R38:R42)+IF(K45=M49,J45,0),2)</f>
        <v>0</v>
      </c>
      <c r="P49" s="37" t="s">
        <v>69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70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67</v>
      </c>
      <c r="B51" s="33"/>
      <c r="C51" s="33"/>
      <c r="D51" s="33"/>
      <c r="E51" s="33"/>
      <c r="F51" s="34"/>
      <c r="G51" s="100" t="s">
        <v>68</v>
      </c>
      <c r="H51" s="33"/>
      <c r="I51" s="33"/>
      <c r="J51" s="33"/>
      <c r="K51" s="33"/>
      <c r="L51" s="63" t="s">
        <v>71</v>
      </c>
      <c r="M51" s="50"/>
      <c r="N51" s="65" t="s">
        <v>72</v>
      </c>
      <c r="O51" s="49"/>
      <c r="P51" s="49"/>
      <c r="Q51" s="49"/>
      <c r="R51" s="113"/>
      <c r="S51" s="52"/>
    </row>
    <row r="52" spans="1:19" ht="20.25" customHeight="1">
      <c r="A52" s="105" t="s">
        <v>22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73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74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67</v>
      </c>
      <c r="B54" s="42"/>
      <c r="C54" s="42"/>
      <c r="D54" s="42"/>
      <c r="E54" s="42"/>
      <c r="F54" s="115"/>
      <c r="G54" s="116" t="s">
        <v>68</v>
      </c>
      <c r="H54" s="42"/>
      <c r="I54" s="42"/>
      <c r="J54" s="42"/>
      <c r="K54" s="42"/>
      <c r="L54" s="87">
        <v>29</v>
      </c>
      <c r="M54" s="88" t="s">
        <v>75</v>
      </c>
      <c r="N54" s="89"/>
      <c r="O54" s="89"/>
      <c r="P54" s="89"/>
      <c r="Q54" s="90"/>
      <c r="R54" s="56">
        <v>0</v>
      </c>
      <c r="S54" s="117"/>
    </row>
  </sheetData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76</v>
      </c>
      <c r="B1" s="119"/>
      <c r="C1" s="119"/>
      <c r="D1" s="119"/>
      <c r="E1" s="119"/>
    </row>
    <row r="2" spans="1:5" ht="12" customHeight="1">
      <c r="A2" s="120" t="s">
        <v>77</v>
      </c>
      <c r="B2" s="121" t="str">
        <f>'Krycí list'!E5</f>
        <v>RÚ HRABYNĚ-Oprava šatna ženy</v>
      </c>
      <c r="C2" s="122"/>
      <c r="D2" s="122"/>
      <c r="E2" s="122"/>
    </row>
    <row r="3" spans="1:5" ht="12" customHeight="1">
      <c r="A3" s="120" t="s">
        <v>78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79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80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81</v>
      </c>
      <c r="B7" s="121" t="str">
        <f>'Krycí list'!E26</f>
        <v>RÚ Hrabyně,Hrabyně 204 , 74767</v>
      </c>
      <c r="C7" s="123"/>
      <c r="D7" s="121"/>
      <c r="E7" s="124"/>
    </row>
    <row r="8" spans="1:5" ht="12" customHeight="1">
      <c r="A8" s="121" t="s">
        <v>82</v>
      </c>
      <c r="B8" s="121" t="str">
        <f>'Krycí list'!E28</f>
        <v>Renova Opava s.r.o.</v>
      </c>
      <c r="C8" s="123"/>
      <c r="D8" s="121"/>
      <c r="E8" s="124"/>
    </row>
    <row r="9" spans="1:5" ht="12" customHeight="1">
      <c r="A9" s="121" t="s">
        <v>83</v>
      </c>
      <c r="B9" s="121"/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84</v>
      </c>
      <c r="B11" s="126" t="s">
        <v>85</v>
      </c>
      <c r="C11" s="127" t="s">
        <v>86</v>
      </c>
      <c r="D11" s="128" t="s">
        <v>87</v>
      </c>
      <c r="E11" s="127" t="s">
        <v>88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11.134303899999999</v>
      </c>
      <c r="E14" s="140">
        <f>Rozpocet!M14</f>
        <v>19.861600000000003</v>
      </c>
    </row>
    <row r="15" spans="1:5" s="136" customFormat="1" ht="12.75" customHeight="1">
      <c r="A15" s="141" t="str">
        <f>Rozpocet!D15</f>
        <v>6</v>
      </c>
      <c r="B15" s="142" t="str">
        <f>Rozpocet!E15</f>
        <v>Opravy povrchu, podlahy, osazení</v>
      </c>
      <c r="C15" s="143">
        <f>Rozpocet!I15</f>
        <v>0</v>
      </c>
      <c r="D15" s="144">
        <f>Rozpocet!K15</f>
        <v>11.134303899999999</v>
      </c>
      <c r="E15" s="144">
        <f>Rozpocet!M15</f>
        <v>0</v>
      </c>
    </row>
    <row r="16" spans="1:5" s="136" customFormat="1" ht="12.75" customHeight="1">
      <c r="A16" s="141" t="str">
        <f>Rozpocet!D19</f>
        <v>96</v>
      </c>
      <c r="B16" s="142" t="str">
        <f>Rozpocet!E19</f>
        <v>Bourání konstrukcí</v>
      </c>
      <c r="C16" s="143">
        <f>Rozpocet!I19</f>
        <v>0</v>
      </c>
      <c r="D16" s="144">
        <f>Rozpocet!K19</f>
        <v>0</v>
      </c>
      <c r="E16" s="144">
        <f>Rozpocet!M19</f>
        <v>19.861600000000003</v>
      </c>
    </row>
    <row r="17" spans="1:5" s="136" customFormat="1" ht="12.75" customHeight="1">
      <c r="A17" s="141" t="str">
        <f>Rozpocet!D21</f>
        <v>971</v>
      </c>
      <c r="B17" s="142" t="str">
        <f>Rozpocet!E21</f>
        <v>Odvoz suti</v>
      </c>
      <c r="C17" s="143">
        <f>Rozpocet!I21</f>
        <v>0</v>
      </c>
      <c r="D17" s="144">
        <f>Rozpocet!K21</f>
        <v>0</v>
      </c>
      <c r="E17" s="144">
        <f>Rozpocet!M21</f>
        <v>0</v>
      </c>
    </row>
    <row r="18" spans="1:5" s="136" customFormat="1" ht="12.75" customHeight="1">
      <c r="A18" s="141" t="str">
        <f>Rozpocet!D26</f>
        <v>99</v>
      </c>
      <c r="B18" s="142" t="str">
        <f>Rozpocet!E26</f>
        <v>Přesun hmot</v>
      </c>
      <c r="C18" s="143">
        <f>Rozpocet!I26</f>
        <v>0</v>
      </c>
      <c r="D18" s="144">
        <f>Rozpocet!K26</f>
        <v>0</v>
      </c>
      <c r="E18" s="144">
        <f>Rozpocet!M26</f>
        <v>0</v>
      </c>
    </row>
    <row r="19" spans="1:5" s="136" customFormat="1" ht="12.75" customHeight="1">
      <c r="A19" s="137" t="str">
        <f>Rozpocet!D28</f>
        <v>PSV</v>
      </c>
      <c r="B19" s="138" t="str">
        <f>Rozpocet!E28</f>
        <v>Práce a dodávky PSV</v>
      </c>
      <c r="C19" s="139">
        <f>Rozpocet!I28</f>
        <v>0</v>
      </c>
      <c r="D19" s="140">
        <f>Rozpocet!K28</f>
        <v>1.4238784999999998</v>
      </c>
      <c r="E19" s="140">
        <f>Rozpocet!M28</f>
        <v>0.08127000000000001</v>
      </c>
    </row>
    <row r="20" spans="1:5" s="136" customFormat="1" ht="12.75" customHeight="1">
      <c r="A20" s="141" t="str">
        <f>Rozpocet!D29</f>
        <v>763</v>
      </c>
      <c r="B20" s="142" t="str">
        <f>Rozpocet!E29</f>
        <v>Konstrukce suché výstavby</v>
      </c>
      <c r="C20" s="143">
        <f>Rozpocet!I29</f>
        <v>0</v>
      </c>
      <c r="D20" s="144">
        <f>Rozpocet!K29</f>
        <v>0.9623847999999999</v>
      </c>
      <c r="E20" s="144">
        <f>Rozpocet!M29</f>
        <v>0</v>
      </c>
    </row>
    <row r="21" spans="1:5" s="136" customFormat="1" ht="12.75" customHeight="1">
      <c r="A21" s="141" t="str">
        <f>Rozpocet!D31</f>
        <v>776</v>
      </c>
      <c r="B21" s="142" t="str">
        <f>Rozpocet!E31</f>
        <v>Oprava  PVC</v>
      </c>
      <c r="C21" s="143">
        <f>Rozpocet!I31</f>
        <v>0</v>
      </c>
      <c r="D21" s="144">
        <f>Rozpocet!K31</f>
        <v>0.2171564</v>
      </c>
      <c r="E21" s="144">
        <f>Rozpocet!M31</f>
        <v>0.08127000000000001</v>
      </c>
    </row>
    <row r="22" spans="1:5" s="136" customFormat="1" ht="12.75" customHeight="1">
      <c r="A22" s="141" t="str">
        <f>Rozpocet!D42</f>
        <v>784</v>
      </c>
      <c r="B22" s="142" t="str">
        <f>Rozpocet!E42</f>
        <v>Dokončovací práce - malby</v>
      </c>
      <c r="C22" s="143">
        <f>Rozpocet!I42</f>
        <v>0</v>
      </c>
      <c r="D22" s="144">
        <f>Rozpocet!K42</f>
        <v>0.0306345</v>
      </c>
      <c r="E22" s="144">
        <f>Rozpocet!M42</f>
        <v>0</v>
      </c>
    </row>
    <row r="23" spans="1:5" s="136" customFormat="1" ht="12.75" customHeight="1">
      <c r="A23" s="141" t="str">
        <f>Rozpocet!D45</f>
        <v>799</v>
      </c>
      <c r="B23" s="142" t="str">
        <f>Rozpocet!E45</f>
        <v>Samostatné rozpočty prací PSV </v>
      </c>
      <c r="C23" s="143">
        <f>Rozpocet!I45</f>
        <v>0</v>
      </c>
      <c r="D23" s="144">
        <f>Rozpocet!K45</f>
        <v>0</v>
      </c>
      <c r="E23" s="144">
        <f>Rozpocet!M45</f>
        <v>0</v>
      </c>
    </row>
    <row r="24" spans="1:5" s="136" customFormat="1" ht="12.75" customHeight="1">
      <c r="A24" s="141" t="str">
        <f>Rozpocet!D48</f>
        <v>711</v>
      </c>
      <c r="B24" s="142" t="str">
        <f>Rozpocet!E48</f>
        <v>Izolace proti vodě, vlhkosti a plynům</v>
      </c>
      <c r="C24" s="143">
        <f>Rozpocet!I48</f>
        <v>0</v>
      </c>
      <c r="D24" s="144">
        <f>Rozpocet!K48</f>
        <v>0.21370279999999997</v>
      </c>
      <c r="E24" s="144">
        <f>Rozpocet!M48</f>
        <v>0</v>
      </c>
    </row>
    <row r="25" spans="1:5" s="136" customFormat="1" ht="12.75" customHeight="1">
      <c r="A25" s="141" t="str">
        <f>Rozpocet!D51</f>
        <v>21-M</v>
      </c>
      <c r="B25" s="142" t="str">
        <f>Rozpocet!E51</f>
        <v>Elektromontáže</v>
      </c>
      <c r="C25" s="143">
        <f>Rozpocet!I51</f>
        <v>0</v>
      </c>
      <c r="D25" s="144">
        <f>Rozpocet!K51</f>
        <v>0</v>
      </c>
      <c r="E25" s="144">
        <f>Rozpocet!M51</f>
        <v>0</v>
      </c>
    </row>
    <row r="26" spans="2:5" s="145" customFormat="1" ht="12.75" customHeight="1">
      <c r="B26" s="146" t="s">
        <v>89</v>
      </c>
      <c r="C26" s="147">
        <f>Rozpocet!I53</f>
        <v>0</v>
      </c>
      <c r="D26" s="148">
        <f>Rozpocet!K53</f>
        <v>12.5581824</v>
      </c>
      <c r="E26" s="148">
        <f>Rozpocet!M53</f>
        <v>19.942870000000003</v>
      </c>
    </row>
  </sheetData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pane ySplit="13" topLeftCell="BM51" activePane="bottomLeft" state="frozen"/>
      <selection pane="topLeft" activeCell="A1" sqref="A1"/>
      <selection pane="bottomLeft" activeCell="H16" sqref="H16:H65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  <c r="P1" s="150"/>
      <c r="Q1" s="149"/>
      <c r="R1" s="149"/>
      <c r="S1" s="149"/>
      <c r="T1" s="149"/>
    </row>
    <row r="2" spans="1:20" ht="11.25" customHeight="1">
      <c r="A2" s="120" t="s">
        <v>77</v>
      </c>
      <c r="B2" s="121"/>
      <c r="C2" s="121" t="str">
        <f>'Krycí list'!E5</f>
        <v>RÚ HRABYNĚ-Oprava šatna ženy</v>
      </c>
      <c r="D2" s="121"/>
      <c r="E2" s="121"/>
      <c r="F2" s="121"/>
      <c r="G2" s="121"/>
      <c r="H2" s="121"/>
      <c r="I2" s="121"/>
      <c r="J2" s="121"/>
      <c r="K2" s="121"/>
      <c r="L2" s="149"/>
      <c r="M2" s="149"/>
      <c r="N2" s="149"/>
      <c r="O2" s="150"/>
      <c r="P2" s="150"/>
      <c r="Q2" s="149"/>
      <c r="R2" s="149"/>
      <c r="S2" s="149"/>
      <c r="T2" s="149"/>
    </row>
    <row r="3" spans="1:20" ht="11.25" customHeight="1">
      <c r="A3" s="120" t="s">
        <v>78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49"/>
      <c r="M3" s="149"/>
      <c r="N3" s="149"/>
      <c r="O3" s="150"/>
      <c r="P3" s="150"/>
      <c r="Q3" s="149"/>
      <c r="R3" s="149"/>
      <c r="S3" s="149"/>
      <c r="T3" s="149"/>
    </row>
    <row r="4" spans="1:20" ht="11.25" customHeight="1">
      <c r="A4" s="120" t="s">
        <v>79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49"/>
      <c r="M4" s="149"/>
      <c r="N4" s="149"/>
      <c r="O4" s="150"/>
      <c r="P4" s="150"/>
      <c r="Q4" s="149"/>
      <c r="R4" s="149"/>
      <c r="S4" s="149"/>
      <c r="T4" s="149"/>
    </row>
    <row r="5" spans="1:20" ht="11.25" customHeight="1">
      <c r="A5" s="121" t="s">
        <v>91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49"/>
      <c r="M5" s="149"/>
      <c r="N5" s="149"/>
      <c r="O5" s="150"/>
      <c r="P5" s="150"/>
      <c r="Q5" s="149"/>
      <c r="R5" s="149"/>
      <c r="S5" s="149"/>
      <c r="T5" s="149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49"/>
      <c r="M6" s="149"/>
      <c r="N6" s="149"/>
      <c r="O6" s="150"/>
      <c r="P6" s="150"/>
      <c r="Q6" s="149"/>
      <c r="R6" s="149"/>
      <c r="S6" s="149"/>
      <c r="T6" s="149"/>
    </row>
    <row r="7" spans="1:20" ht="11.25" customHeight="1">
      <c r="A7" s="121" t="s">
        <v>81</v>
      </c>
      <c r="B7" s="121"/>
      <c r="C7" s="121" t="str">
        <f>'Krycí list'!E26</f>
        <v>RÚ Hrabyně,Hrabyně 204 , 74767</v>
      </c>
      <c r="D7" s="121"/>
      <c r="E7" s="121"/>
      <c r="F7" s="121"/>
      <c r="G7" s="121"/>
      <c r="H7" s="121"/>
      <c r="I7" s="121"/>
      <c r="J7" s="121"/>
      <c r="K7" s="121"/>
      <c r="L7" s="149"/>
      <c r="M7" s="149"/>
      <c r="N7" s="149"/>
      <c r="O7" s="150"/>
      <c r="P7" s="150"/>
      <c r="Q7" s="149"/>
      <c r="R7" s="149"/>
      <c r="S7" s="149"/>
      <c r="T7" s="149"/>
    </row>
    <row r="8" spans="1:20" ht="11.25" customHeight="1">
      <c r="A8" s="121" t="s">
        <v>82</v>
      </c>
      <c r="B8" s="121"/>
      <c r="C8" s="121" t="str">
        <f>'Krycí list'!E28</f>
        <v>Renova Opava s.r.o.</v>
      </c>
      <c r="D8" s="121"/>
      <c r="E8" s="121"/>
      <c r="F8" s="121"/>
      <c r="G8" s="121"/>
      <c r="H8" s="121"/>
      <c r="I8" s="121"/>
      <c r="J8" s="121"/>
      <c r="K8" s="121"/>
      <c r="L8" s="149"/>
      <c r="M8" s="149"/>
      <c r="N8" s="149"/>
      <c r="O8" s="150"/>
      <c r="P8" s="150"/>
      <c r="Q8" s="149"/>
      <c r="R8" s="149"/>
      <c r="S8" s="149"/>
      <c r="T8" s="149"/>
    </row>
    <row r="9" spans="1:20" ht="11.25" customHeight="1">
      <c r="A9" s="121" t="s">
        <v>83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49"/>
      <c r="M9" s="149"/>
      <c r="N9" s="149"/>
      <c r="O9" s="150"/>
      <c r="P9" s="150"/>
      <c r="Q9" s="149"/>
      <c r="R9" s="149"/>
      <c r="S9" s="149"/>
      <c r="T9" s="149"/>
    </row>
    <row r="10" spans="1:20" ht="5.25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0"/>
      <c r="P10" s="150"/>
      <c r="Q10" s="149"/>
      <c r="R10" s="149"/>
      <c r="S10" s="149"/>
      <c r="T10" s="149"/>
    </row>
    <row r="11" spans="1:21" ht="21.75" customHeight="1">
      <c r="A11" s="125" t="s">
        <v>92</v>
      </c>
      <c r="B11" s="126" t="s">
        <v>93</v>
      </c>
      <c r="C11" s="126" t="s">
        <v>94</v>
      </c>
      <c r="D11" s="126" t="s">
        <v>95</v>
      </c>
      <c r="E11" s="126" t="s">
        <v>85</v>
      </c>
      <c r="F11" s="126" t="s">
        <v>96</v>
      </c>
      <c r="G11" s="126" t="s">
        <v>97</v>
      </c>
      <c r="H11" s="126" t="s">
        <v>98</v>
      </c>
      <c r="I11" s="126" t="s">
        <v>86</v>
      </c>
      <c r="J11" s="126" t="s">
        <v>99</v>
      </c>
      <c r="K11" s="126" t="s">
        <v>87</v>
      </c>
      <c r="L11" s="126" t="s">
        <v>100</v>
      </c>
      <c r="M11" s="126" t="s">
        <v>101</v>
      </c>
      <c r="N11" s="126" t="s">
        <v>102</v>
      </c>
      <c r="O11" s="151" t="s">
        <v>103</v>
      </c>
      <c r="P11" s="152" t="s">
        <v>104</v>
      </c>
      <c r="Q11" s="126"/>
      <c r="R11" s="126"/>
      <c r="S11" s="126"/>
      <c r="T11" s="153" t="s">
        <v>105</v>
      </c>
      <c r="U11" s="154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5">
        <v>11</v>
      </c>
      <c r="P12" s="156">
        <v>12</v>
      </c>
      <c r="Q12" s="130"/>
      <c r="R12" s="130"/>
      <c r="S12" s="130"/>
      <c r="T12" s="157">
        <v>11</v>
      </c>
      <c r="U12" s="154"/>
    </row>
    <row r="13" spans="1:20" ht="3.7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P13" s="158"/>
      <c r="Q13" s="149"/>
      <c r="R13" s="149"/>
      <c r="S13" s="149"/>
      <c r="T13" s="149"/>
    </row>
    <row r="14" spans="1:16" s="136" customFormat="1" ht="12.75" customHeight="1">
      <c r="A14" s="159"/>
      <c r="B14" s="160" t="s">
        <v>64</v>
      </c>
      <c r="C14" s="159"/>
      <c r="D14" s="159" t="s">
        <v>43</v>
      </c>
      <c r="E14" s="159" t="s">
        <v>106</v>
      </c>
      <c r="F14" s="159"/>
      <c r="G14" s="159"/>
      <c r="H14" s="159"/>
      <c r="I14" s="161">
        <f>I15+I19+I21+I26</f>
        <v>0</v>
      </c>
      <c r="J14" s="159"/>
      <c r="K14" s="162">
        <f>K15+K19+K21+K26</f>
        <v>11.134303899999999</v>
      </c>
      <c r="L14" s="159"/>
      <c r="M14" s="162">
        <f>M15+M19+M21+M26</f>
        <v>19.861600000000003</v>
      </c>
      <c r="N14" s="159"/>
      <c r="P14" s="138" t="s">
        <v>107</v>
      </c>
    </row>
    <row r="15" spans="2:16" s="136" customFormat="1" ht="12.75" customHeight="1">
      <c r="B15" s="141" t="s">
        <v>64</v>
      </c>
      <c r="D15" s="142" t="s">
        <v>108</v>
      </c>
      <c r="E15" s="142" t="s">
        <v>212</v>
      </c>
      <c r="I15" s="143">
        <f>SUM(I16:I18)</f>
        <v>0</v>
      </c>
      <c r="K15" s="144">
        <f>SUM(K16:K18)</f>
        <v>11.134303899999999</v>
      </c>
      <c r="M15" s="144">
        <f>SUM(M16:M18)</f>
        <v>0</v>
      </c>
      <c r="P15" s="142" t="s">
        <v>109</v>
      </c>
    </row>
    <row r="16" spans="1:16" s="14" customFormat="1" ht="13.5" customHeight="1">
      <c r="A16" s="163" t="s">
        <v>109</v>
      </c>
      <c r="B16" s="163" t="s">
        <v>110</v>
      </c>
      <c r="C16" s="163" t="s">
        <v>111</v>
      </c>
      <c r="D16" s="164" t="s">
        <v>112</v>
      </c>
      <c r="E16" s="165" t="s">
        <v>213</v>
      </c>
      <c r="F16" s="163" t="s">
        <v>113</v>
      </c>
      <c r="G16" s="166">
        <v>4.66</v>
      </c>
      <c r="H16" s="167"/>
      <c r="I16" s="167">
        <f>ROUND(G16*H16,2)</f>
        <v>0</v>
      </c>
      <c r="J16" s="168">
        <v>2.25634</v>
      </c>
      <c r="K16" s="166">
        <f>G16*J16</f>
        <v>10.5145444</v>
      </c>
      <c r="L16" s="168">
        <v>0</v>
      </c>
      <c r="M16" s="166">
        <f>G16*L16</f>
        <v>0</v>
      </c>
      <c r="N16" s="169">
        <v>20</v>
      </c>
      <c r="O16" s="170">
        <v>4</v>
      </c>
      <c r="P16" s="14" t="s">
        <v>114</v>
      </c>
    </row>
    <row r="17" spans="1:16" s="14" customFormat="1" ht="13.5" customHeight="1">
      <c r="A17" s="163" t="s">
        <v>114</v>
      </c>
      <c r="B17" s="163" t="s">
        <v>110</v>
      </c>
      <c r="C17" s="163" t="s">
        <v>111</v>
      </c>
      <c r="D17" s="164" t="s">
        <v>115</v>
      </c>
      <c r="E17" s="165" t="s">
        <v>116</v>
      </c>
      <c r="F17" s="163" t="s">
        <v>117</v>
      </c>
      <c r="G17" s="166">
        <v>78.55</v>
      </c>
      <c r="H17" s="167"/>
      <c r="I17" s="167">
        <f>ROUND(G17*H17,2)</f>
        <v>0</v>
      </c>
      <c r="J17" s="168">
        <v>0.00489</v>
      </c>
      <c r="K17" s="166">
        <f>G17*J17</f>
        <v>0.3841095</v>
      </c>
      <c r="L17" s="168">
        <v>0</v>
      </c>
      <c r="M17" s="166">
        <f>G17*L17</f>
        <v>0</v>
      </c>
      <c r="N17" s="169">
        <v>20</v>
      </c>
      <c r="O17" s="170">
        <v>4</v>
      </c>
      <c r="P17" s="14" t="s">
        <v>114</v>
      </c>
    </row>
    <row r="18" spans="1:16" s="14" customFormat="1" ht="13.5" customHeight="1">
      <c r="A18" s="163" t="s">
        <v>118</v>
      </c>
      <c r="B18" s="163" t="s">
        <v>110</v>
      </c>
      <c r="C18" s="163" t="s">
        <v>111</v>
      </c>
      <c r="D18" s="164" t="s">
        <v>119</v>
      </c>
      <c r="E18" s="165" t="s">
        <v>120</v>
      </c>
      <c r="F18" s="163" t="s">
        <v>117</v>
      </c>
      <c r="G18" s="166">
        <v>78.55</v>
      </c>
      <c r="H18" s="167"/>
      <c r="I18" s="167">
        <f>ROUND(G18*H18,2)</f>
        <v>0</v>
      </c>
      <c r="J18" s="168">
        <v>0.003</v>
      </c>
      <c r="K18" s="166">
        <f>G18*J18</f>
        <v>0.23565</v>
      </c>
      <c r="L18" s="168">
        <v>0</v>
      </c>
      <c r="M18" s="166">
        <f>G18*L18</f>
        <v>0</v>
      </c>
      <c r="N18" s="169">
        <v>20</v>
      </c>
      <c r="O18" s="170">
        <v>4</v>
      </c>
      <c r="P18" s="14" t="s">
        <v>114</v>
      </c>
    </row>
    <row r="19" spans="2:16" s="136" customFormat="1" ht="12.75" customHeight="1">
      <c r="B19" s="141" t="s">
        <v>64</v>
      </c>
      <c r="D19" s="142" t="s">
        <v>121</v>
      </c>
      <c r="E19" s="142" t="s">
        <v>122</v>
      </c>
      <c r="I19" s="143">
        <f>I20</f>
        <v>0</v>
      </c>
      <c r="K19" s="144">
        <f>K20</f>
        <v>0</v>
      </c>
      <c r="M19" s="144">
        <f>M20</f>
        <v>19.861600000000003</v>
      </c>
      <c r="P19" s="142" t="s">
        <v>109</v>
      </c>
    </row>
    <row r="20" spans="1:16" s="14" customFormat="1" ht="24" customHeight="1">
      <c r="A20" s="163" t="s">
        <v>123</v>
      </c>
      <c r="B20" s="163" t="s">
        <v>110</v>
      </c>
      <c r="C20" s="163" t="s">
        <v>124</v>
      </c>
      <c r="D20" s="164" t="s">
        <v>125</v>
      </c>
      <c r="E20" s="165" t="s">
        <v>126</v>
      </c>
      <c r="F20" s="163" t="s">
        <v>113</v>
      </c>
      <c r="G20" s="166">
        <v>9.028</v>
      </c>
      <c r="H20" s="167"/>
      <c r="I20" s="167">
        <f>ROUND(G20*H20,2)</f>
        <v>0</v>
      </c>
      <c r="J20" s="168">
        <v>0</v>
      </c>
      <c r="K20" s="166">
        <f>G20*J20</f>
        <v>0</v>
      </c>
      <c r="L20" s="168">
        <v>2.2</v>
      </c>
      <c r="M20" s="166">
        <f>G20*L20</f>
        <v>19.861600000000003</v>
      </c>
      <c r="N20" s="169">
        <v>20</v>
      </c>
      <c r="O20" s="170">
        <v>4</v>
      </c>
      <c r="P20" s="14" t="s">
        <v>114</v>
      </c>
    </row>
    <row r="21" spans="2:16" s="136" customFormat="1" ht="12.75" customHeight="1">
      <c r="B21" s="141" t="s">
        <v>64</v>
      </c>
      <c r="D21" s="142" t="s">
        <v>127</v>
      </c>
      <c r="E21" s="142" t="s">
        <v>128</v>
      </c>
      <c r="I21" s="143">
        <f>SUM(I22:I25)</f>
        <v>0</v>
      </c>
      <c r="K21" s="144">
        <f>SUM(K22:K25)</f>
        <v>0</v>
      </c>
      <c r="M21" s="144">
        <f>SUM(M22:M25)</f>
        <v>0</v>
      </c>
      <c r="P21" s="142" t="s">
        <v>109</v>
      </c>
    </row>
    <row r="22" spans="1:16" s="14" customFormat="1" ht="24" customHeight="1">
      <c r="A22" s="163" t="s">
        <v>129</v>
      </c>
      <c r="B22" s="163" t="s">
        <v>110</v>
      </c>
      <c r="C22" s="163" t="s">
        <v>124</v>
      </c>
      <c r="D22" s="164" t="s">
        <v>130</v>
      </c>
      <c r="E22" s="165" t="s">
        <v>131</v>
      </c>
      <c r="F22" s="163" t="s">
        <v>132</v>
      </c>
      <c r="G22" s="166">
        <v>19.975</v>
      </c>
      <c r="H22" s="167"/>
      <c r="I22" s="167">
        <f>ROUND(G22*H22,2)</f>
        <v>0</v>
      </c>
      <c r="J22" s="168">
        <v>0</v>
      </c>
      <c r="K22" s="166">
        <f>G22*J22</f>
        <v>0</v>
      </c>
      <c r="L22" s="168">
        <v>0</v>
      </c>
      <c r="M22" s="166">
        <f>G22*L22</f>
        <v>0</v>
      </c>
      <c r="N22" s="169">
        <v>20</v>
      </c>
      <c r="O22" s="170">
        <v>4</v>
      </c>
      <c r="P22" s="14" t="s">
        <v>114</v>
      </c>
    </row>
    <row r="23" spans="1:16" s="14" customFormat="1" ht="24" customHeight="1">
      <c r="A23" s="163" t="s">
        <v>108</v>
      </c>
      <c r="B23" s="163" t="s">
        <v>110</v>
      </c>
      <c r="C23" s="163" t="s">
        <v>124</v>
      </c>
      <c r="D23" s="164" t="s">
        <v>133</v>
      </c>
      <c r="E23" s="165" t="s">
        <v>134</v>
      </c>
      <c r="F23" s="163" t="s">
        <v>132</v>
      </c>
      <c r="G23" s="166">
        <v>19.975</v>
      </c>
      <c r="H23" s="167"/>
      <c r="I23" s="167">
        <f>ROUND(G23*H23,2)</f>
        <v>0</v>
      </c>
      <c r="J23" s="168">
        <v>0</v>
      </c>
      <c r="K23" s="166">
        <f>G23*J23</f>
        <v>0</v>
      </c>
      <c r="L23" s="168">
        <v>0</v>
      </c>
      <c r="M23" s="166">
        <f>G23*L23</f>
        <v>0</v>
      </c>
      <c r="N23" s="169">
        <v>20</v>
      </c>
      <c r="O23" s="170">
        <v>4</v>
      </c>
      <c r="P23" s="14" t="s">
        <v>114</v>
      </c>
    </row>
    <row r="24" spans="1:16" s="14" customFormat="1" ht="13.5" customHeight="1">
      <c r="A24" s="163" t="s">
        <v>135</v>
      </c>
      <c r="B24" s="163" t="s">
        <v>110</v>
      </c>
      <c r="C24" s="163" t="s">
        <v>124</v>
      </c>
      <c r="D24" s="164" t="s">
        <v>136</v>
      </c>
      <c r="E24" s="165" t="s">
        <v>137</v>
      </c>
      <c r="F24" s="163" t="s">
        <v>132</v>
      </c>
      <c r="G24" s="166">
        <v>379.525</v>
      </c>
      <c r="H24" s="167"/>
      <c r="I24" s="167">
        <f>ROUND(G24*H24,2)</f>
        <v>0</v>
      </c>
      <c r="J24" s="168">
        <v>0</v>
      </c>
      <c r="K24" s="166">
        <f>G24*J24</f>
        <v>0</v>
      </c>
      <c r="L24" s="168">
        <v>0</v>
      </c>
      <c r="M24" s="166">
        <f>G24*L24</f>
        <v>0</v>
      </c>
      <c r="N24" s="169">
        <v>20</v>
      </c>
      <c r="O24" s="170">
        <v>4</v>
      </c>
      <c r="P24" s="14" t="s">
        <v>114</v>
      </c>
    </row>
    <row r="25" spans="1:16" s="14" customFormat="1" ht="13.5" customHeight="1">
      <c r="A25" s="163" t="s">
        <v>138</v>
      </c>
      <c r="B25" s="163" t="s">
        <v>110</v>
      </c>
      <c r="C25" s="163" t="s">
        <v>124</v>
      </c>
      <c r="D25" s="164" t="s">
        <v>139</v>
      </c>
      <c r="E25" s="165" t="s">
        <v>140</v>
      </c>
      <c r="F25" s="163" t="s">
        <v>132</v>
      </c>
      <c r="G25" s="166">
        <v>19.975</v>
      </c>
      <c r="H25" s="167"/>
      <c r="I25" s="167">
        <f>ROUND(G25*H25,2)</f>
        <v>0</v>
      </c>
      <c r="J25" s="168">
        <v>0</v>
      </c>
      <c r="K25" s="166">
        <f>G25*J25</f>
        <v>0</v>
      </c>
      <c r="L25" s="168">
        <v>0</v>
      </c>
      <c r="M25" s="166">
        <f>G25*L25</f>
        <v>0</v>
      </c>
      <c r="N25" s="169">
        <v>20</v>
      </c>
      <c r="O25" s="170">
        <v>4</v>
      </c>
      <c r="P25" s="14" t="s">
        <v>114</v>
      </c>
    </row>
    <row r="26" spans="2:16" s="136" customFormat="1" ht="12.75" customHeight="1">
      <c r="B26" s="141" t="s">
        <v>64</v>
      </c>
      <c r="D26" s="142" t="s">
        <v>141</v>
      </c>
      <c r="E26" s="142" t="s">
        <v>142</v>
      </c>
      <c r="I26" s="143">
        <f>I27</f>
        <v>0</v>
      </c>
      <c r="K26" s="144">
        <f>K27</f>
        <v>0</v>
      </c>
      <c r="M26" s="144">
        <f>M27</f>
        <v>0</v>
      </c>
      <c r="P26" s="142" t="s">
        <v>109</v>
      </c>
    </row>
    <row r="27" spans="1:16" s="14" customFormat="1" ht="13.5" customHeight="1">
      <c r="A27" s="163" t="s">
        <v>143</v>
      </c>
      <c r="B27" s="163" t="s">
        <v>110</v>
      </c>
      <c r="C27" s="163" t="s">
        <v>111</v>
      </c>
      <c r="D27" s="164" t="s">
        <v>144</v>
      </c>
      <c r="E27" s="165" t="s">
        <v>145</v>
      </c>
      <c r="F27" s="163" t="s">
        <v>132</v>
      </c>
      <c r="G27" s="166">
        <v>5.18</v>
      </c>
      <c r="H27" s="167"/>
      <c r="I27" s="167">
        <f>ROUND(G27*H27,2)</f>
        <v>0</v>
      </c>
      <c r="J27" s="168">
        <v>0</v>
      </c>
      <c r="K27" s="166">
        <f>G27*J27</f>
        <v>0</v>
      </c>
      <c r="L27" s="168">
        <v>0</v>
      </c>
      <c r="M27" s="166">
        <f>G27*L27</f>
        <v>0</v>
      </c>
      <c r="N27" s="169">
        <v>20</v>
      </c>
      <c r="O27" s="170">
        <v>4</v>
      </c>
      <c r="P27" s="14" t="s">
        <v>114</v>
      </c>
    </row>
    <row r="28" spans="2:16" s="136" customFormat="1" ht="12.75" customHeight="1">
      <c r="B28" s="137" t="s">
        <v>64</v>
      </c>
      <c r="D28" s="138" t="s">
        <v>51</v>
      </c>
      <c r="E28" s="138" t="s">
        <v>146</v>
      </c>
      <c r="I28" s="139">
        <f>I29+I31+I42+I45+I48+I51</f>
        <v>0</v>
      </c>
      <c r="K28" s="140">
        <f>K29+K31+K42+K45+K48+K51</f>
        <v>1.4238784999999998</v>
      </c>
      <c r="M28" s="140">
        <f>M29+M31+M42+M45+M48+M51</f>
        <v>0.08127000000000001</v>
      </c>
      <c r="P28" s="138" t="s">
        <v>107</v>
      </c>
    </row>
    <row r="29" spans="2:16" s="136" customFormat="1" ht="12.75" customHeight="1">
      <c r="B29" s="141" t="s">
        <v>64</v>
      </c>
      <c r="D29" s="142" t="s">
        <v>147</v>
      </c>
      <c r="E29" s="142" t="s">
        <v>148</v>
      </c>
      <c r="I29" s="143">
        <f>I30</f>
        <v>0</v>
      </c>
      <c r="K29" s="144">
        <f>K30</f>
        <v>0.9623847999999999</v>
      </c>
      <c r="M29" s="144">
        <f>M30</f>
        <v>0</v>
      </c>
      <c r="P29" s="142" t="s">
        <v>109</v>
      </c>
    </row>
    <row r="30" spans="1:16" s="14" customFormat="1" ht="13.5" customHeight="1">
      <c r="A30" s="163" t="s">
        <v>149</v>
      </c>
      <c r="B30" s="163" t="s">
        <v>110</v>
      </c>
      <c r="C30" s="163" t="s">
        <v>147</v>
      </c>
      <c r="D30" s="164" t="s">
        <v>150</v>
      </c>
      <c r="E30" s="165" t="s">
        <v>214</v>
      </c>
      <c r="F30" s="163" t="s">
        <v>117</v>
      </c>
      <c r="G30" s="166">
        <v>45.14</v>
      </c>
      <c r="H30" s="167"/>
      <c r="I30" s="167">
        <f>ROUND(G30*H30,2)</f>
        <v>0</v>
      </c>
      <c r="J30" s="168">
        <v>0.02132</v>
      </c>
      <c r="K30" s="166">
        <f>G30*J30</f>
        <v>0.9623847999999999</v>
      </c>
      <c r="L30" s="168">
        <v>0</v>
      </c>
      <c r="M30" s="166">
        <f>G30*L30</f>
        <v>0</v>
      </c>
      <c r="N30" s="169">
        <v>20</v>
      </c>
      <c r="O30" s="170">
        <v>16</v>
      </c>
      <c r="P30" s="14" t="s">
        <v>114</v>
      </c>
    </row>
    <row r="31" spans="2:16" s="136" customFormat="1" ht="12.75" customHeight="1">
      <c r="B31" s="141" t="s">
        <v>64</v>
      </c>
      <c r="D31" s="142" t="s">
        <v>151</v>
      </c>
      <c r="E31" s="142" t="s">
        <v>219</v>
      </c>
      <c r="I31" s="143">
        <f>SUM(I32:I41)</f>
        <v>0</v>
      </c>
      <c r="K31" s="144">
        <f>SUM(K32:K41)</f>
        <v>0.2171564</v>
      </c>
      <c r="M31" s="144">
        <f>SUM(M32:M41)</f>
        <v>0.08127000000000001</v>
      </c>
      <c r="P31" s="142" t="s">
        <v>109</v>
      </c>
    </row>
    <row r="32" spans="1:16" s="14" customFormat="1" ht="13.5" customHeight="1">
      <c r="A32" s="163" t="s">
        <v>152</v>
      </c>
      <c r="B32" s="163" t="s">
        <v>110</v>
      </c>
      <c r="C32" s="163" t="s">
        <v>151</v>
      </c>
      <c r="D32" s="164" t="s">
        <v>153</v>
      </c>
      <c r="E32" s="165" t="s">
        <v>215</v>
      </c>
      <c r="F32" s="163" t="s">
        <v>154</v>
      </c>
      <c r="G32" s="166">
        <v>45.15</v>
      </c>
      <c r="H32" s="167"/>
      <c r="I32" s="167">
        <f aca="true" t="shared" si="0" ref="I32:I41">ROUND(G32*H32,2)</f>
        <v>0</v>
      </c>
      <c r="J32" s="168">
        <v>0</v>
      </c>
      <c r="K32" s="166">
        <f aca="true" t="shared" si="1" ref="K32:K41">G32*J32</f>
        <v>0</v>
      </c>
      <c r="L32" s="168">
        <v>0.0005</v>
      </c>
      <c r="M32" s="166">
        <f aca="true" t="shared" si="2" ref="M32:M41">G32*L32</f>
        <v>0.022575</v>
      </c>
      <c r="N32" s="169">
        <v>20</v>
      </c>
      <c r="O32" s="170">
        <v>16</v>
      </c>
      <c r="P32" s="14" t="s">
        <v>114</v>
      </c>
    </row>
    <row r="33" spans="1:16" s="14" customFormat="1" ht="13.5" customHeight="1">
      <c r="A33" s="163" t="s">
        <v>155</v>
      </c>
      <c r="B33" s="163" t="s">
        <v>110</v>
      </c>
      <c r="C33" s="163" t="s">
        <v>151</v>
      </c>
      <c r="D33" s="164" t="s">
        <v>156</v>
      </c>
      <c r="E33" s="165" t="s">
        <v>157</v>
      </c>
      <c r="F33" s="163" t="s">
        <v>154</v>
      </c>
      <c r="G33" s="166">
        <v>45.15</v>
      </c>
      <c r="H33" s="167"/>
      <c r="I33" s="167">
        <f t="shared" si="0"/>
        <v>0</v>
      </c>
      <c r="J33" s="168">
        <v>0</v>
      </c>
      <c r="K33" s="166">
        <f t="shared" si="1"/>
        <v>0</v>
      </c>
      <c r="L33" s="168">
        <v>0.0003</v>
      </c>
      <c r="M33" s="166">
        <f t="shared" si="2"/>
        <v>0.013544999999999998</v>
      </c>
      <c r="N33" s="169">
        <v>20</v>
      </c>
      <c r="O33" s="170">
        <v>16</v>
      </c>
      <c r="P33" s="14" t="s">
        <v>114</v>
      </c>
    </row>
    <row r="34" spans="1:16" s="14" customFormat="1" ht="13.5" customHeight="1">
      <c r="A34" s="163" t="s">
        <v>158</v>
      </c>
      <c r="B34" s="163" t="s">
        <v>110</v>
      </c>
      <c r="C34" s="163" t="s">
        <v>151</v>
      </c>
      <c r="D34" s="164" t="s">
        <v>159</v>
      </c>
      <c r="E34" s="165" t="s">
        <v>160</v>
      </c>
      <c r="F34" s="163" t="s">
        <v>154</v>
      </c>
      <c r="G34" s="166">
        <v>67</v>
      </c>
      <c r="H34" s="167"/>
      <c r="I34" s="167">
        <f t="shared" si="0"/>
        <v>0</v>
      </c>
      <c r="J34" s="168">
        <v>0</v>
      </c>
      <c r="K34" s="166">
        <f t="shared" si="1"/>
        <v>0</v>
      </c>
      <c r="L34" s="168">
        <v>0</v>
      </c>
      <c r="M34" s="166">
        <f t="shared" si="2"/>
        <v>0</v>
      </c>
      <c r="N34" s="169">
        <v>20</v>
      </c>
      <c r="O34" s="170">
        <v>16</v>
      </c>
      <c r="P34" s="14" t="s">
        <v>114</v>
      </c>
    </row>
    <row r="35" spans="1:16" s="14" customFormat="1" ht="13.5" customHeight="1">
      <c r="A35" s="163" t="s">
        <v>161</v>
      </c>
      <c r="B35" s="163" t="s">
        <v>110</v>
      </c>
      <c r="C35" s="163" t="s">
        <v>151</v>
      </c>
      <c r="D35" s="164" t="s">
        <v>162</v>
      </c>
      <c r="E35" s="165" t="s">
        <v>163</v>
      </c>
      <c r="F35" s="163" t="s">
        <v>154</v>
      </c>
      <c r="G35" s="166">
        <v>67</v>
      </c>
      <c r="H35" s="167"/>
      <c r="I35" s="167">
        <f t="shared" si="0"/>
        <v>0</v>
      </c>
      <c r="J35" s="168">
        <v>2E-05</v>
      </c>
      <c r="K35" s="166">
        <f t="shared" si="1"/>
        <v>0.00134</v>
      </c>
      <c r="L35" s="168">
        <v>0</v>
      </c>
      <c r="M35" s="166">
        <f t="shared" si="2"/>
        <v>0</v>
      </c>
      <c r="N35" s="169">
        <v>20</v>
      </c>
      <c r="O35" s="170">
        <v>16</v>
      </c>
      <c r="P35" s="14" t="s">
        <v>114</v>
      </c>
    </row>
    <row r="36" spans="1:16" s="14" customFormat="1" ht="13.5" customHeight="1">
      <c r="A36" s="171" t="s">
        <v>164</v>
      </c>
      <c r="B36" s="171" t="s">
        <v>165</v>
      </c>
      <c r="C36" s="171" t="s">
        <v>166</v>
      </c>
      <c r="D36" s="172" t="s">
        <v>167</v>
      </c>
      <c r="E36" s="173" t="s">
        <v>168</v>
      </c>
      <c r="F36" s="171" t="s">
        <v>154</v>
      </c>
      <c r="G36" s="174">
        <v>70</v>
      </c>
      <c r="H36" s="175"/>
      <c r="I36" s="175">
        <f t="shared" si="0"/>
        <v>0</v>
      </c>
      <c r="J36" s="176">
        <v>0.001</v>
      </c>
      <c r="K36" s="174">
        <f t="shared" si="1"/>
        <v>0.07</v>
      </c>
      <c r="L36" s="176">
        <v>0</v>
      </c>
      <c r="M36" s="174">
        <f t="shared" si="2"/>
        <v>0</v>
      </c>
      <c r="N36" s="177">
        <v>20</v>
      </c>
      <c r="O36" s="178">
        <v>32</v>
      </c>
      <c r="P36" s="179" t="s">
        <v>114</v>
      </c>
    </row>
    <row r="37" spans="1:16" s="14" customFormat="1" ht="13.5" customHeight="1">
      <c r="A37" s="163" t="s">
        <v>169</v>
      </c>
      <c r="B37" s="163" t="s">
        <v>110</v>
      </c>
      <c r="C37" s="163" t="s">
        <v>151</v>
      </c>
      <c r="D37" s="164" t="s">
        <v>170</v>
      </c>
      <c r="E37" s="165" t="s">
        <v>171</v>
      </c>
      <c r="F37" s="163" t="s">
        <v>117</v>
      </c>
      <c r="G37" s="166">
        <v>45.15</v>
      </c>
      <c r="H37" s="167"/>
      <c r="I37" s="167">
        <f t="shared" si="0"/>
        <v>0</v>
      </c>
      <c r="J37" s="168">
        <v>0</v>
      </c>
      <c r="K37" s="166">
        <f t="shared" si="1"/>
        <v>0</v>
      </c>
      <c r="L37" s="168">
        <v>0.001</v>
      </c>
      <c r="M37" s="166">
        <f t="shared" si="2"/>
        <v>0.04515</v>
      </c>
      <c r="N37" s="169">
        <v>20</v>
      </c>
      <c r="O37" s="170">
        <v>16</v>
      </c>
      <c r="P37" s="14" t="s">
        <v>114</v>
      </c>
    </row>
    <row r="38" spans="1:16" s="14" customFormat="1" ht="13.5" customHeight="1">
      <c r="A38" s="163" t="s">
        <v>172</v>
      </c>
      <c r="B38" s="163" t="s">
        <v>110</v>
      </c>
      <c r="C38" s="163" t="s">
        <v>151</v>
      </c>
      <c r="D38" s="164" t="s">
        <v>173</v>
      </c>
      <c r="E38" s="165" t="s">
        <v>174</v>
      </c>
      <c r="F38" s="163" t="s">
        <v>117</v>
      </c>
      <c r="G38" s="166">
        <v>45.15</v>
      </c>
      <c r="H38" s="167"/>
      <c r="I38" s="167">
        <f t="shared" si="0"/>
        <v>0</v>
      </c>
      <c r="J38" s="168">
        <v>0.00028</v>
      </c>
      <c r="K38" s="166">
        <f t="shared" si="1"/>
        <v>0.012641999999999999</v>
      </c>
      <c r="L38" s="168">
        <v>0</v>
      </c>
      <c r="M38" s="166">
        <f t="shared" si="2"/>
        <v>0</v>
      </c>
      <c r="N38" s="169">
        <v>20</v>
      </c>
      <c r="O38" s="170">
        <v>16</v>
      </c>
      <c r="P38" s="14" t="s">
        <v>114</v>
      </c>
    </row>
    <row r="39" spans="1:16" s="14" customFormat="1" ht="13.5" customHeight="1">
      <c r="A39" s="171" t="s">
        <v>175</v>
      </c>
      <c r="B39" s="171" t="s">
        <v>165</v>
      </c>
      <c r="C39" s="171" t="s">
        <v>166</v>
      </c>
      <c r="D39" s="172" t="s">
        <v>176</v>
      </c>
      <c r="E39" s="173" t="s">
        <v>177</v>
      </c>
      <c r="F39" s="171" t="s">
        <v>117</v>
      </c>
      <c r="G39" s="174">
        <v>46.66</v>
      </c>
      <c r="H39" s="175"/>
      <c r="I39" s="175">
        <f t="shared" si="0"/>
        <v>0</v>
      </c>
      <c r="J39" s="176">
        <v>0.00284</v>
      </c>
      <c r="K39" s="174">
        <f t="shared" si="1"/>
        <v>0.1325144</v>
      </c>
      <c r="L39" s="176">
        <v>0</v>
      </c>
      <c r="M39" s="174">
        <f t="shared" si="2"/>
        <v>0</v>
      </c>
      <c r="N39" s="177">
        <v>20</v>
      </c>
      <c r="O39" s="178">
        <v>32</v>
      </c>
      <c r="P39" s="179" t="s">
        <v>114</v>
      </c>
    </row>
    <row r="40" spans="1:16" s="14" customFormat="1" ht="13.5" customHeight="1">
      <c r="A40" s="163" t="s">
        <v>178</v>
      </c>
      <c r="B40" s="163" t="s">
        <v>110</v>
      </c>
      <c r="C40" s="163" t="s">
        <v>151</v>
      </c>
      <c r="D40" s="164" t="s">
        <v>179</v>
      </c>
      <c r="E40" s="165" t="s">
        <v>180</v>
      </c>
      <c r="F40" s="163" t="s">
        <v>154</v>
      </c>
      <c r="G40" s="166">
        <v>22</v>
      </c>
      <c r="H40" s="167"/>
      <c r="I40" s="167">
        <f t="shared" si="0"/>
        <v>0</v>
      </c>
      <c r="J40" s="168">
        <v>3E-05</v>
      </c>
      <c r="K40" s="166">
        <f t="shared" si="1"/>
        <v>0.00066</v>
      </c>
      <c r="L40" s="168">
        <v>0</v>
      </c>
      <c r="M40" s="166">
        <f t="shared" si="2"/>
        <v>0</v>
      </c>
      <c r="N40" s="169">
        <v>20</v>
      </c>
      <c r="O40" s="170">
        <v>16</v>
      </c>
      <c r="P40" s="14" t="s">
        <v>114</v>
      </c>
    </row>
    <row r="41" spans="1:16" s="14" customFormat="1" ht="13.5" customHeight="1">
      <c r="A41" s="163" t="s">
        <v>181</v>
      </c>
      <c r="B41" s="163" t="s">
        <v>110</v>
      </c>
      <c r="C41" s="163" t="s">
        <v>151</v>
      </c>
      <c r="D41" s="164" t="s">
        <v>182</v>
      </c>
      <c r="E41" s="165" t="s">
        <v>183</v>
      </c>
      <c r="F41" s="163" t="s">
        <v>132</v>
      </c>
      <c r="G41" s="166">
        <v>0.34</v>
      </c>
      <c r="H41" s="167"/>
      <c r="I41" s="167">
        <f t="shared" si="0"/>
        <v>0</v>
      </c>
      <c r="J41" s="168">
        <v>0</v>
      </c>
      <c r="K41" s="166">
        <f t="shared" si="1"/>
        <v>0</v>
      </c>
      <c r="L41" s="168">
        <v>0</v>
      </c>
      <c r="M41" s="166">
        <f t="shared" si="2"/>
        <v>0</v>
      </c>
      <c r="N41" s="169">
        <v>20</v>
      </c>
      <c r="O41" s="170">
        <v>16</v>
      </c>
      <c r="P41" s="14" t="s">
        <v>114</v>
      </c>
    </row>
    <row r="42" spans="2:16" s="136" customFormat="1" ht="12.75" customHeight="1">
      <c r="B42" s="141" t="s">
        <v>64</v>
      </c>
      <c r="D42" s="142" t="s">
        <v>184</v>
      </c>
      <c r="E42" s="142" t="s">
        <v>185</v>
      </c>
      <c r="I42" s="143">
        <f>SUM(I43:I44)</f>
        <v>0</v>
      </c>
      <c r="K42" s="144">
        <f>SUM(K43:K44)</f>
        <v>0.0306345</v>
      </c>
      <c r="M42" s="144">
        <f>SUM(M43:M44)</f>
        <v>0</v>
      </c>
      <c r="P42" s="142" t="s">
        <v>109</v>
      </c>
    </row>
    <row r="43" spans="1:16" s="14" customFormat="1" ht="13.5" customHeight="1">
      <c r="A43" s="163" t="s">
        <v>186</v>
      </c>
      <c r="B43" s="163" t="s">
        <v>110</v>
      </c>
      <c r="C43" s="163" t="s">
        <v>184</v>
      </c>
      <c r="D43" s="164" t="s">
        <v>187</v>
      </c>
      <c r="E43" s="165" t="s">
        <v>188</v>
      </c>
      <c r="F43" s="163" t="s">
        <v>117</v>
      </c>
      <c r="G43" s="166">
        <v>78.55</v>
      </c>
      <c r="H43" s="167"/>
      <c r="I43" s="167">
        <f>ROUND(G43*H43,2)</f>
        <v>0</v>
      </c>
      <c r="J43" s="168">
        <v>0</v>
      </c>
      <c r="K43" s="166">
        <f>G43*J43</f>
        <v>0</v>
      </c>
      <c r="L43" s="168">
        <v>0</v>
      </c>
      <c r="M43" s="166">
        <f>G43*L43</f>
        <v>0</v>
      </c>
      <c r="N43" s="169">
        <v>20</v>
      </c>
      <c r="O43" s="170">
        <v>16</v>
      </c>
      <c r="P43" s="14" t="s">
        <v>114</v>
      </c>
    </row>
    <row r="44" spans="1:16" s="14" customFormat="1" ht="24" customHeight="1">
      <c r="A44" s="163" t="s">
        <v>189</v>
      </c>
      <c r="B44" s="163" t="s">
        <v>110</v>
      </c>
      <c r="C44" s="163" t="s">
        <v>184</v>
      </c>
      <c r="D44" s="164" t="s">
        <v>190</v>
      </c>
      <c r="E44" s="165" t="s">
        <v>191</v>
      </c>
      <c r="F44" s="163" t="s">
        <v>117</v>
      </c>
      <c r="G44" s="166">
        <v>78.55</v>
      </c>
      <c r="H44" s="167"/>
      <c r="I44" s="167">
        <f>ROUND(G44*H44,2)</f>
        <v>0</v>
      </c>
      <c r="J44" s="168">
        <v>0.00039</v>
      </c>
      <c r="K44" s="166">
        <f>G44*J44</f>
        <v>0.0306345</v>
      </c>
      <c r="L44" s="168">
        <v>0</v>
      </c>
      <c r="M44" s="166">
        <f>G44*L44</f>
        <v>0</v>
      </c>
      <c r="N44" s="169">
        <v>20</v>
      </c>
      <c r="O44" s="170">
        <v>16</v>
      </c>
      <c r="P44" s="14" t="s">
        <v>114</v>
      </c>
    </row>
    <row r="45" spans="2:16" s="136" customFormat="1" ht="12.75" customHeight="1">
      <c r="B45" s="141" t="s">
        <v>64</v>
      </c>
      <c r="D45" s="142" t="s">
        <v>192</v>
      </c>
      <c r="E45" s="142" t="s">
        <v>193</v>
      </c>
      <c r="I45" s="143">
        <f>SUM(I46:I47)</f>
        <v>0</v>
      </c>
      <c r="K45" s="144">
        <f>SUM(K46:K47)</f>
        <v>0</v>
      </c>
      <c r="M45" s="144">
        <f>SUM(M46:M47)</f>
        <v>0</v>
      </c>
      <c r="P45" s="142" t="s">
        <v>109</v>
      </c>
    </row>
    <row r="46" spans="1:16" s="14" customFormat="1" ht="13.5" customHeight="1">
      <c r="A46" s="163" t="s">
        <v>194</v>
      </c>
      <c r="B46" s="163" t="s">
        <v>110</v>
      </c>
      <c r="C46" s="163" t="s">
        <v>195</v>
      </c>
      <c r="D46" s="164" t="s">
        <v>196</v>
      </c>
      <c r="E46" s="165" t="s">
        <v>216</v>
      </c>
      <c r="F46" s="163" t="s">
        <v>197</v>
      </c>
      <c r="G46" s="166">
        <v>1</v>
      </c>
      <c r="H46" s="167"/>
      <c r="I46" s="167">
        <f>ROUND(G46*H46,2)</f>
        <v>0</v>
      </c>
      <c r="J46" s="168">
        <v>0</v>
      </c>
      <c r="K46" s="166">
        <f>G46*J46</f>
        <v>0</v>
      </c>
      <c r="L46" s="168">
        <v>0</v>
      </c>
      <c r="M46" s="166">
        <f>G46*L46</f>
        <v>0</v>
      </c>
      <c r="N46" s="169">
        <v>20</v>
      </c>
      <c r="O46" s="170">
        <v>16</v>
      </c>
      <c r="P46" s="14" t="s">
        <v>114</v>
      </c>
    </row>
    <row r="47" spans="1:16" s="14" customFormat="1" ht="13.5" customHeight="1">
      <c r="A47" s="163" t="s">
        <v>198</v>
      </c>
      <c r="B47" s="163" t="s">
        <v>110</v>
      </c>
      <c r="C47" s="163" t="s">
        <v>195</v>
      </c>
      <c r="D47" s="164" t="s">
        <v>199</v>
      </c>
      <c r="E47" s="165" t="s">
        <v>217</v>
      </c>
      <c r="F47" s="163" t="s">
        <v>197</v>
      </c>
      <c r="G47" s="166">
        <v>1</v>
      </c>
      <c r="H47" s="167"/>
      <c r="I47" s="167">
        <f>ROUND(G47*H47,2)</f>
        <v>0</v>
      </c>
      <c r="J47" s="168">
        <v>0</v>
      </c>
      <c r="K47" s="166">
        <f>G47*J47</f>
        <v>0</v>
      </c>
      <c r="L47" s="168">
        <v>0</v>
      </c>
      <c r="M47" s="166">
        <f>G47*L47</f>
        <v>0</v>
      </c>
      <c r="N47" s="169">
        <v>20</v>
      </c>
      <c r="O47" s="170">
        <v>16</v>
      </c>
      <c r="P47" s="14" t="s">
        <v>114</v>
      </c>
    </row>
    <row r="48" spans="2:16" s="136" customFormat="1" ht="12.75" customHeight="1">
      <c r="B48" s="141" t="s">
        <v>64</v>
      </c>
      <c r="D48" s="142" t="s">
        <v>200</v>
      </c>
      <c r="E48" s="142" t="s">
        <v>201</v>
      </c>
      <c r="I48" s="143">
        <f>SUM(I49:I50)</f>
        <v>0</v>
      </c>
      <c r="K48" s="144">
        <f>SUM(K49:K50)</f>
        <v>0.21370279999999997</v>
      </c>
      <c r="M48" s="144">
        <f>SUM(M49:M50)</f>
        <v>0</v>
      </c>
      <c r="P48" s="142" t="s">
        <v>109</v>
      </c>
    </row>
    <row r="49" spans="1:16" s="14" customFormat="1" ht="24" customHeight="1">
      <c r="A49" s="163" t="s">
        <v>202</v>
      </c>
      <c r="B49" s="163" t="s">
        <v>110</v>
      </c>
      <c r="C49" s="163" t="s">
        <v>200</v>
      </c>
      <c r="D49" s="164" t="s">
        <v>203</v>
      </c>
      <c r="E49" s="165" t="s">
        <v>204</v>
      </c>
      <c r="F49" s="163" t="s">
        <v>117</v>
      </c>
      <c r="G49" s="166">
        <v>46.66</v>
      </c>
      <c r="H49" s="167"/>
      <c r="I49" s="167">
        <f>ROUND(G49*H49,2)</f>
        <v>0</v>
      </c>
      <c r="J49" s="168">
        <v>0.00458</v>
      </c>
      <c r="K49" s="166">
        <f>G49*J49</f>
        <v>0.21370279999999997</v>
      </c>
      <c r="L49" s="168">
        <v>0</v>
      </c>
      <c r="M49" s="166">
        <f>G49*L49</f>
        <v>0</v>
      </c>
      <c r="N49" s="169">
        <v>20</v>
      </c>
      <c r="O49" s="170">
        <v>16</v>
      </c>
      <c r="P49" s="14" t="s">
        <v>114</v>
      </c>
    </row>
    <row r="50" spans="1:16" s="14" customFormat="1" ht="24" customHeight="1">
      <c r="A50" s="163" t="s">
        <v>205</v>
      </c>
      <c r="B50" s="163" t="s">
        <v>110</v>
      </c>
      <c r="C50" s="163" t="s">
        <v>200</v>
      </c>
      <c r="D50" s="164" t="s">
        <v>206</v>
      </c>
      <c r="E50" s="165" t="s">
        <v>207</v>
      </c>
      <c r="F50" s="163" t="s">
        <v>47</v>
      </c>
      <c r="G50" s="166">
        <v>107.883</v>
      </c>
      <c r="H50" s="167"/>
      <c r="I50" s="167">
        <f>ROUND(G50*H50,2)</f>
        <v>0</v>
      </c>
      <c r="J50" s="168">
        <v>0</v>
      </c>
      <c r="K50" s="166">
        <f>G50*J50</f>
        <v>0</v>
      </c>
      <c r="L50" s="168">
        <v>0</v>
      </c>
      <c r="M50" s="166">
        <f>G50*L50</f>
        <v>0</v>
      </c>
      <c r="N50" s="169">
        <v>20</v>
      </c>
      <c r="O50" s="170">
        <v>16</v>
      </c>
      <c r="P50" s="14" t="s">
        <v>114</v>
      </c>
    </row>
    <row r="51" spans="2:16" s="136" customFormat="1" ht="12.75" customHeight="1">
      <c r="B51" s="141" t="s">
        <v>64</v>
      </c>
      <c r="D51" s="142" t="s">
        <v>208</v>
      </c>
      <c r="E51" s="142" t="s">
        <v>209</v>
      </c>
      <c r="I51" s="143">
        <f>I52</f>
        <v>0</v>
      </c>
      <c r="K51" s="144">
        <f>K52</f>
        <v>0</v>
      </c>
      <c r="M51" s="144">
        <f>M52</f>
        <v>0</v>
      </c>
      <c r="P51" s="142" t="s">
        <v>109</v>
      </c>
    </row>
    <row r="52" spans="1:16" s="14" customFormat="1" ht="13.5" customHeight="1">
      <c r="A52" s="163" t="s">
        <v>210</v>
      </c>
      <c r="B52" s="163" t="s">
        <v>110</v>
      </c>
      <c r="C52" s="163" t="s">
        <v>195</v>
      </c>
      <c r="D52" s="164" t="s">
        <v>211</v>
      </c>
      <c r="E52" s="165" t="s">
        <v>218</v>
      </c>
      <c r="F52" s="163" t="s">
        <v>197</v>
      </c>
      <c r="G52" s="166">
        <v>1</v>
      </c>
      <c r="H52" s="167"/>
      <c r="I52" s="167">
        <f>ROUND(G52*H52,2)</f>
        <v>0</v>
      </c>
      <c r="J52" s="168">
        <v>0</v>
      </c>
      <c r="K52" s="166">
        <f>G52*J52</f>
        <v>0</v>
      </c>
      <c r="L52" s="168">
        <v>0</v>
      </c>
      <c r="M52" s="166">
        <f>G52*L52</f>
        <v>0</v>
      </c>
      <c r="N52" s="169">
        <v>20</v>
      </c>
      <c r="O52" s="170">
        <v>64</v>
      </c>
      <c r="P52" s="14" t="s">
        <v>114</v>
      </c>
    </row>
    <row r="53" spans="5:13" s="145" customFormat="1" ht="12.75" customHeight="1">
      <c r="E53" s="146" t="s">
        <v>89</v>
      </c>
      <c r="I53" s="147">
        <f>I14+I28</f>
        <v>0</v>
      </c>
      <c r="K53" s="148">
        <f>K14+K28</f>
        <v>12.5581824</v>
      </c>
      <c r="M53" s="148">
        <f>M14+M28</f>
        <v>19.942870000000003</v>
      </c>
    </row>
  </sheetData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9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sarka.vilaskova</cp:lastModifiedBy>
  <dcterms:created xsi:type="dcterms:W3CDTF">2012-08-22T10:37:50Z</dcterms:created>
  <dcterms:modified xsi:type="dcterms:W3CDTF">2012-09-11T08:54:25Z</dcterms:modified>
  <cp:category/>
  <cp:version/>
  <cp:contentType/>
  <cp:contentStatus/>
</cp:coreProperties>
</file>